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dobezhkina\Desktop\!!! ЮТЭК_Отчет по исполнению ИП за 2021г\"/>
    </mc:Choice>
  </mc:AlternateContent>
  <bookViews>
    <workbookView xWindow="0" yWindow="0" windowWidth="28800" windowHeight="12300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'9'!$A$19:$N$448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0">'1'!$A$1:$AC$28</definedName>
    <definedName name="_xlnm.Print_Area" localSheetId="1">'2'!$A$1:$T$26</definedName>
    <definedName name="_xlnm.Print_Area" localSheetId="2">'3'!$A$1:$W$24</definedName>
    <definedName name="_xlnm.Print_Area" localSheetId="3">'9'!$A$1:$N$458</definedName>
  </definedNames>
  <calcPr calcId="162913"/>
</workbook>
</file>

<file path=xl/calcChain.xml><?xml version="1.0" encoding="utf-8"?>
<calcChain xmlns="http://schemas.openxmlformats.org/spreadsheetml/2006/main">
  <c r="J158" i="12" l="1"/>
  <c r="K158" i="12"/>
  <c r="J156" i="12"/>
  <c r="K156" i="12"/>
  <c r="K152" i="12"/>
  <c r="J146" i="12"/>
  <c r="J137" i="12" s="1"/>
  <c r="J116" i="12"/>
  <c r="J107" i="12"/>
  <c r="J104" i="12"/>
  <c r="J101" i="12" s="1"/>
  <c r="J94" i="12" s="1"/>
  <c r="J88" i="12"/>
  <c r="J79" i="12" s="1"/>
  <c r="J152" i="12"/>
  <c r="J122" i="12"/>
  <c r="J70" i="12"/>
  <c r="J68" i="12"/>
  <c r="J64" i="12"/>
  <c r="K183" i="12" l="1"/>
  <c r="K174" i="12"/>
  <c r="K244" i="12"/>
  <c r="K241" i="12"/>
  <c r="K185" i="12"/>
  <c r="J209" i="12" l="1"/>
  <c r="J208" i="12"/>
  <c r="J386" i="12" l="1"/>
  <c r="J21" i="12" l="1"/>
  <c r="K372" i="12" l="1"/>
  <c r="K146" i="12" l="1"/>
  <c r="K137" i="12"/>
  <c r="K88" i="12"/>
  <c r="K79" i="12"/>
  <c r="K116" i="12" s="1"/>
  <c r="K107" i="12" s="1"/>
  <c r="K106" i="12"/>
  <c r="K100" i="12"/>
  <c r="K98" i="12"/>
  <c r="K95" i="12" s="1"/>
  <c r="K45" i="12"/>
  <c r="K36" i="12"/>
  <c r="K71" i="12"/>
  <c r="K68" i="12"/>
  <c r="K421" i="12" l="1"/>
  <c r="K412" i="12"/>
  <c r="K411" i="12"/>
  <c r="K407" i="12"/>
  <c r="K398" i="12"/>
  <c r="K397" i="12"/>
  <c r="K391" i="12"/>
  <c r="K388" i="12"/>
  <c r="K381" i="12"/>
  <c r="K374" i="12"/>
  <c r="K373" i="12"/>
  <c r="J448" i="12"/>
  <c r="J445" i="12" s="1"/>
  <c r="J441" i="12"/>
  <c r="J433" i="12"/>
  <c r="J428" i="12"/>
  <c r="J425" i="12"/>
  <c r="J396" i="12"/>
  <c r="J382" i="12"/>
  <c r="J375" i="12"/>
  <c r="J374" i="12"/>
  <c r="J373" i="12" s="1"/>
  <c r="J372" i="12" s="1"/>
  <c r="J371" i="12" s="1"/>
  <c r="J365" i="12"/>
  <c r="J338" i="12"/>
  <c r="J313" i="12"/>
  <c r="J304" i="12"/>
  <c r="J303" i="12"/>
  <c r="J281" i="12"/>
  <c r="J252" i="12"/>
  <c r="J246" i="12"/>
  <c r="J244" i="12" s="1"/>
  <c r="J245" i="12"/>
  <c r="J233" i="12"/>
  <c r="J220" i="12"/>
  <c r="J201" i="12"/>
  <c r="J242" i="12"/>
  <c r="J241" i="12" s="1"/>
  <c r="J204" i="12"/>
  <c r="J203" i="12"/>
  <c r="J199" i="12"/>
  <c r="J197" i="12"/>
  <c r="J192" i="12"/>
  <c r="J193" i="12" s="1"/>
  <c r="J190" i="12"/>
  <c r="J186" i="12"/>
  <c r="J185" i="12" s="1"/>
  <c r="J165" i="12"/>
  <c r="J163" i="12"/>
  <c r="J148" i="12"/>
  <c r="J138" i="12"/>
  <c r="J84" i="12"/>
  <c r="J76" i="12"/>
  <c r="J75" i="12" s="1"/>
  <c r="J71" i="12"/>
  <c r="J60" i="12"/>
  <c r="J56" i="12"/>
  <c r="J53" i="12"/>
  <c r="J51" i="12" s="1"/>
  <c r="J196" i="12" s="1"/>
  <c r="J47" i="12"/>
  <c r="J37" i="12"/>
  <c r="J36" i="12" s="1"/>
  <c r="J32" i="12"/>
  <c r="J22" i="12" s="1"/>
  <c r="J183" i="12" l="1"/>
  <c r="J240" i="12" s="1"/>
  <c r="J248" i="12"/>
  <c r="J250" i="12" s="1"/>
  <c r="J127" i="12" l="1"/>
  <c r="I13" i="12" l="1"/>
  <c r="E9" i="12"/>
  <c r="D6" i="12"/>
  <c r="E24" i="4" l="1"/>
  <c r="F24" i="4"/>
  <c r="G24" i="4"/>
  <c r="H24" i="4"/>
  <c r="I24" i="4"/>
  <c r="J24" i="4"/>
  <c r="K24" i="4"/>
  <c r="L24" i="4"/>
  <c r="M24" i="4"/>
  <c r="N24" i="4"/>
  <c r="O24" i="4"/>
  <c r="P24" i="4"/>
  <c r="Q24" i="4"/>
  <c r="U24" i="4"/>
  <c r="W24" i="4"/>
  <c r="AB24" i="4"/>
  <c r="AC24" i="4"/>
  <c r="D24" i="4"/>
  <c r="R19" i="4"/>
  <c r="R24" i="4" s="1"/>
  <c r="U19" i="4"/>
  <c r="V19" i="4"/>
  <c r="V24" i="4" s="1"/>
  <c r="W19" i="4"/>
  <c r="X19" i="4"/>
  <c r="X24" i="4" s="1"/>
  <c r="AA19" i="4"/>
  <c r="AA24" i="4" s="1"/>
  <c r="AB19" i="4"/>
  <c r="R20" i="4"/>
  <c r="U20" i="4"/>
  <c r="V20" i="4"/>
  <c r="W20" i="4"/>
  <c r="X20" i="4"/>
  <c r="AA20" i="4"/>
  <c r="AB20" i="4"/>
  <c r="R21" i="4"/>
  <c r="U21" i="4"/>
  <c r="V21" i="4"/>
  <c r="W21" i="4"/>
  <c r="X21" i="4"/>
  <c r="AA21" i="4"/>
  <c r="AB21" i="4"/>
  <c r="R22" i="4"/>
  <c r="U22" i="4"/>
  <c r="V22" i="4"/>
  <c r="W22" i="4"/>
  <c r="X22" i="4"/>
  <c r="AA22" i="4"/>
  <c r="AB22" i="4"/>
  <c r="R23" i="4"/>
  <c r="U23" i="4"/>
  <c r="V23" i="4"/>
  <c r="W23" i="4"/>
  <c r="X23" i="4"/>
  <c r="AA23" i="4"/>
  <c r="AB23" i="4"/>
  <c r="S23" i="4" l="1"/>
  <c r="T23" i="4" s="1"/>
  <c r="Y23" i="4"/>
  <c r="Z23" i="4" s="1"/>
  <c r="Y22" i="4" l="1"/>
  <c r="Z22" i="4" s="1"/>
  <c r="S22" i="4"/>
  <c r="T22" i="4" s="1"/>
  <c r="S21" i="4" l="1"/>
  <c r="T21" i="4"/>
  <c r="Y21" i="4"/>
  <c r="Z21" i="4" s="1"/>
  <c r="Y20" i="4" l="1"/>
  <c r="Z20" i="4" s="1"/>
  <c r="S20" i="4"/>
  <c r="T20" i="4"/>
  <c r="S19" i="4" l="1"/>
  <c r="S24" i="4" s="1"/>
  <c r="T19" i="4"/>
  <c r="T24" i="4" s="1"/>
  <c r="Y19" i="4"/>
  <c r="Z19" i="4" l="1"/>
  <c r="Z24" i="4" s="1"/>
  <c r="Y24" i="4"/>
  <c r="M448" i="12" l="1"/>
  <c r="L448" i="12"/>
  <c r="M447" i="12"/>
  <c r="L447" i="12"/>
  <c r="M446" i="12"/>
  <c r="L446" i="12"/>
  <c r="K445" i="12"/>
  <c r="M444" i="12"/>
  <c r="L444" i="12"/>
  <c r="M443" i="12"/>
  <c r="L443" i="12"/>
  <c r="M442" i="12"/>
  <c r="L442" i="12"/>
  <c r="M441" i="12"/>
  <c r="L441" i="12"/>
  <c r="M440" i="12"/>
  <c r="L440" i="12"/>
  <c r="M439" i="12"/>
  <c r="L439" i="12"/>
  <c r="M438" i="12"/>
  <c r="L438" i="12"/>
  <c r="M437" i="12"/>
  <c r="L437" i="12"/>
  <c r="M436" i="12"/>
  <c r="L436" i="12"/>
  <c r="M435" i="12"/>
  <c r="L435" i="12"/>
  <c r="M434" i="12"/>
  <c r="L434" i="12"/>
  <c r="M433" i="12"/>
  <c r="L433" i="12"/>
  <c r="M432" i="12"/>
  <c r="L432" i="12"/>
  <c r="M431" i="12"/>
  <c r="L431" i="12"/>
  <c r="M430" i="12"/>
  <c r="L430" i="12"/>
  <c r="M429" i="12"/>
  <c r="L429" i="12"/>
  <c r="M428" i="12"/>
  <c r="L428" i="12"/>
  <c r="M427" i="12"/>
  <c r="L427" i="12"/>
  <c r="M426" i="12"/>
  <c r="L426" i="12"/>
  <c r="M425" i="12"/>
  <c r="L425" i="12"/>
  <c r="M424" i="12"/>
  <c r="L424" i="12"/>
  <c r="M423" i="12"/>
  <c r="L423" i="12"/>
  <c r="M422" i="12"/>
  <c r="L422" i="12"/>
  <c r="M421" i="12"/>
  <c r="L421" i="12"/>
  <c r="M420" i="12"/>
  <c r="L420" i="12"/>
  <c r="M419" i="12"/>
  <c r="L419" i="12"/>
  <c r="M418" i="12"/>
  <c r="L418" i="12"/>
  <c r="M417" i="12"/>
  <c r="L417" i="12"/>
  <c r="M416" i="12"/>
  <c r="L416" i="12"/>
  <c r="M415" i="12"/>
  <c r="L415" i="12"/>
  <c r="M414" i="12"/>
  <c r="L414" i="12"/>
  <c r="M413" i="12"/>
  <c r="L413" i="12"/>
  <c r="M412" i="12"/>
  <c r="L412" i="12"/>
  <c r="M411" i="12"/>
  <c r="L411" i="12"/>
  <c r="M410" i="12"/>
  <c r="L410" i="12"/>
  <c r="M409" i="12"/>
  <c r="L409" i="12"/>
  <c r="M408" i="12"/>
  <c r="L408" i="12"/>
  <c r="M407" i="12"/>
  <c r="L407" i="12"/>
  <c r="M406" i="12"/>
  <c r="L406" i="12"/>
  <c r="M405" i="12"/>
  <c r="L405" i="12"/>
  <c r="M404" i="12"/>
  <c r="L404" i="12"/>
  <c r="M403" i="12"/>
  <c r="M402" i="12"/>
  <c r="L402" i="12"/>
  <c r="M401" i="12"/>
  <c r="L401" i="12"/>
  <c r="M400" i="12"/>
  <c r="L400" i="12"/>
  <c r="M399" i="12"/>
  <c r="L399" i="12"/>
  <c r="M398" i="12"/>
  <c r="L398" i="12"/>
  <c r="M395" i="12"/>
  <c r="L395" i="12"/>
  <c r="M394" i="12"/>
  <c r="L394" i="12"/>
  <c r="M393" i="12"/>
  <c r="L393" i="12"/>
  <c r="M392" i="12"/>
  <c r="L392" i="12"/>
  <c r="M391" i="12"/>
  <c r="L391" i="12"/>
  <c r="M390" i="12"/>
  <c r="L390" i="12"/>
  <c r="M389" i="12"/>
  <c r="L389" i="12"/>
  <c r="M388" i="12"/>
  <c r="L388" i="12"/>
  <c r="M387" i="12"/>
  <c r="L387" i="12"/>
  <c r="M386" i="12"/>
  <c r="L386" i="12"/>
  <c r="M385" i="12"/>
  <c r="L385" i="12"/>
  <c r="M384" i="12"/>
  <c r="L384" i="12"/>
  <c r="M383" i="12"/>
  <c r="L383" i="12"/>
  <c r="M382" i="12"/>
  <c r="L382" i="12"/>
  <c r="M381" i="12"/>
  <c r="L381" i="12"/>
  <c r="M380" i="12"/>
  <c r="L380" i="12"/>
  <c r="M378" i="12"/>
  <c r="L378" i="12"/>
  <c r="M377" i="12"/>
  <c r="L377" i="12"/>
  <c r="M376" i="12"/>
  <c r="L376" i="12"/>
  <c r="M375" i="12"/>
  <c r="L375" i="12"/>
  <c r="M374" i="12"/>
  <c r="L374" i="12"/>
  <c r="M365" i="12"/>
  <c r="L365" i="12"/>
  <c r="M364" i="12"/>
  <c r="L364" i="12"/>
  <c r="M363" i="12"/>
  <c r="L363" i="12"/>
  <c r="M362" i="12"/>
  <c r="L362" i="12"/>
  <c r="M361" i="12"/>
  <c r="L361" i="12"/>
  <c r="M360" i="12"/>
  <c r="L360" i="12"/>
  <c r="M359" i="12"/>
  <c r="L359" i="12"/>
  <c r="M358" i="12"/>
  <c r="L358" i="12"/>
  <c r="M357" i="12"/>
  <c r="L357" i="12"/>
  <c r="M356" i="12"/>
  <c r="L356" i="12"/>
  <c r="M355" i="12"/>
  <c r="L355" i="12"/>
  <c r="M354" i="12"/>
  <c r="M353" i="12"/>
  <c r="L353" i="12"/>
  <c r="M352" i="12"/>
  <c r="L352" i="12"/>
  <c r="M351" i="12"/>
  <c r="L351" i="12"/>
  <c r="M350" i="12"/>
  <c r="L350" i="12"/>
  <c r="M349" i="12"/>
  <c r="M347" i="12"/>
  <c r="L347" i="12"/>
  <c r="M346" i="12"/>
  <c r="L346" i="12"/>
  <c r="M345" i="12"/>
  <c r="L345" i="12"/>
  <c r="K343" i="12"/>
  <c r="M342" i="12"/>
  <c r="L342" i="12"/>
  <c r="M341" i="12"/>
  <c r="L341" i="12"/>
  <c r="M340" i="12"/>
  <c r="L340" i="12"/>
  <c r="K338" i="12"/>
  <c r="L315" i="12"/>
  <c r="L314" i="12"/>
  <c r="L313" i="12"/>
  <c r="L312" i="12"/>
  <c r="L311" i="12"/>
  <c r="L310" i="12"/>
  <c r="M308" i="12"/>
  <c r="L308" i="12"/>
  <c r="M307" i="12"/>
  <c r="L307" i="12"/>
  <c r="M306" i="12"/>
  <c r="L306" i="12"/>
  <c r="M305" i="12"/>
  <c r="L305" i="12"/>
  <c r="M302" i="12"/>
  <c r="L302" i="12"/>
  <c r="M300" i="12"/>
  <c r="L300" i="12"/>
  <c r="M298" i="12"/>
  <c r="L298" i="12"/>
  <c r="M297" i="12"/>
  <c r="L297" i="12"/>
  <c r="M296" i="12"/>
  <c r="L296" i="12"/>
  <c r="M294" i="12"/>
  <c r="L294" i="12"/>
  <c r="M293" i="12"/>
  <c r="L293" i="12"/>
  <c r="M292" i="12"/>
  <c r="L292" i="12"/>
  <c r="M291" i="12"/>
  <c r="L291" i="12"/>
  <c r="M290" i="12"/>
  <c r="L290" i="12"/>
  <c r="L289" i="12"/>
  <c r="M288" i="12"/>
  <c r="L288" i="12"/>
  <c r="M287" i="12"/>
  <c r="L287" i="12"/>
  <c r="M286" i="12"/>
  <c r="L286" i="12"/>
  <c r="M285" i="12"/>
  <c r="L285" i="12"/>
  <c r="M284" i="12"/>
  <c r="M283" i="12"/>
  <c r="L283" i="12"/>
  <c r="M282" i="12"/>
  <c r="L282" i="12"/>
  <c r="M280" i="12"/>
  <c r="L280" i="12"/>
  <c r="M278" i="12"/>
  <c r="L278" i="12"/>
  <c r="M277" i="12"/>
  <c r="L277" i="12"/>
  <c r="M276" i="12"/>
  <c r="L276" i="12"/>
  <c r="M275" i="12"/>
  <c r="L275" i="12"/>
  <c r="M274" i="12"/>
  <c r="L274" i="12"/>
  <c r="M273" i="12"/>
  <c r="L273" i="12"/>
  <c r="M272" i="12"/>
  <c r="L272" i="12"/>
  <c r="M271" i="12"/>
  <c r="L271" i="12"/>
  <c r="M270" i="12"/>
  <c r="L270" i="12"/>
  <c r="M269" i="12"/>
  <c r="L269" i="12"/>
  <c r="M268" i="12"/>
  <c r="L268" i="12"/>
  <c r="M267" i="12"/>
  <c r="L267" i="12"/>
  <c r="M266" i="12"/>
  <c r="L266" i="12"/>
  <c r="M265" i="12"/>
  <c r="L265" i="12"/>
  <c r="M264" i="12"/>
  <c r="L264" i="12"/>
  <c r="L279" i="12"/>
  <c r="M262" i="12"/>
  <c r="L262" i="12"/>
  <c r="M261" i="12"/>
  <c r="L261" i="12"/>
  <c r="M260" i="12"/>
  <c r="L260" i="12"/>
  <c r="M259" i="12"/>
  <c r="L259" i="12"/>
  <c r="M258" i="12"/>
  <c r="L258" i="12"/>
  <c r="M257" i="12"/>
  <c r="L257" i="12"/>
  <c r="M256" i="12"/>
  <c r="L256" i="12"/>
  <c r="M255" i="12"/>
  <c r="L255" i="12"/>
  <c r="M254" i="12"/>
  <c r="L254" i="12"/>
  <c r="M253" i="12"/>
  <c r="L253" i="12"/>
  <c r="M251" i="12"/>
  <c r="L251" i="12"/>
  <c r="M247" i="12"/>
  <c r="L247" i="12"/>
  <c r="M246" i="12"/>
  <c r="L246" i="12"/>
  <c r="M245" i="12"/>
  <c r="L245" i="12"/>
  <c r="M243" i="12"/>
  <c r="L243" i="12"/>
  <c r="M239" i="12"/>
  <c r="L239" i="12"/>
  <c r="M238" i="12"/>
  <c r="L238" i="12"/>
  <c r="M237" i="12"/>
  <c r="L237" i="12"/>
  <c r="M236" i="12"/>
  <c r="L236" i="12"/>
  <c r="M235" i="12"/>
  <c r="L235" i="12"/>
  <c r="M234" i="12"/>
  <c r="K233" i="12"/>
  <c r="M232" i="12"/>
  <c r="L232" i="12"/>
  <c r="M231" i="12"/>
  <c r="L231" i="12"/>
  <c r="M230" i="12"/>
  <c r="L230" i="12"/>
  <c r="M229" i="12"/>
  <c r="L229" i="12"/>
  <c r="M228" i="12"/>
  <c r="L228" i="12"/>
  <c r="L227" i="12"/>
  <c r="M226" i="12"/>
  <c r="L226" i="12"/>
  <c r="M225" i="12"/>
  <c r="L225" i="12"/>
  <c r="M224" i="12"/>
  <c r="L224" i="12"/>
  <c r="M221" i="12"/>
  <c r="L221" i="12"/>
  <c r="M219" i="12"/>
  <c r="L219" i="12"/>
  <c r="M217" i="12"/>
  <c r="M216" i="12"/>
  <c r="L216" i="12"/>
  <c r="M215" i="12"/>
  <c r="L215" i="12"/>
  <c r="M214" i="12"/>
  <c r="L214" i="12"/>
  <c r="M213" i="12"/>
  <c r="L213" i="12"/>
  <c r="M212" i="12"/>
  <c r="L212" i="12"/>
  <c r="M211" i="12"/>
  <c r="L211" i="12"/>
  <c r="M210" i="12"/>
  <c r="L210" i="12"/>
  <c r="M206" i="12"/>
  <c r="L206" i="12"/>
  <c r="M205" i="12"/>
  <c r="L205" i="12"/>
  <c r="M202" i="12"/>
  <c r="L202" i="12"/>
  <c r="M200" i="12"/>
  <c r="L198" i="12"/>
  <c r="M196" i="12"/>
  <c r="L193" i="12"/>
  <c r="M191" i="12"/>
  <c r="L191" i="12"/>
  <c r="M190" i="12"/>
  <c r="L190" i="12"/>
  <c r="M188" i="12"/>
  <c r="M187" i="12"/>
  <c r="L187" i="12"/>
  <c r="M186" i="12"/>
  <c r="L186" i="12"/>
  <c r="M184" i="12"/>
  <c r="L184" i="12"/>
  <c r="M181" i="12"/>
  <c r="L181" i="12"/>
  <c r="M180" i="12"/>
  <c r="L180" i="12"/>
  <c r="L179" i="12"/>
  <c r="M178" i="12"/>
  <c r="L178" i="12"/>
  <c r="M177" i="12"/>
  <c r="L177" i="12"/>
  <c r="M176" i="12"/>
  <c r="M175" i="12"/>
  <c r="L175" i="12"/>
  <c r="M174" i="12"/>
  <c r="L174" i="12"/>
  <c r="M172" i="12"/>
  <c r="L172" i="12"/>
  <c r="M170" i="12"/>
  <c r="L170" i="12"/>
  <c r="M169" i="12"/>
  <c r="L169" i="12"/>
  <c r="M168" i="12"/>
  <c r="L168" i="12"/>
  <c r="M167" i="12"/>
  <c r="L167" i="12"/>
  <c r="K165" i="12"/>
  <c r="K240" i="12" s="1"/>
  <c r="K248" i="12" s="1"/>
  <c r="M162" i="12"/>
  <c r="L162" i="12"/>
  <c r="L161" i="12"/>
  <c r="M160" i="12"/>
  <c r="L160" i="12"/>
  <c r="M159" i="12"/>
  <c r="L159" i="12"/>
  <c r="M157" i="12"/>
  <c r="L157" i="12"/>
  <c r="M155" i="12"/>
  <c r="L155" i="12"/>
  <c r="M154" i="12"/>
  <c r="L154" i="12"/>
  <c r="M153" i="12"/>
  <c r="L153" i="12"/>
  <c r="M151" i="12"/>
  <c r="L151" i="12"/>
  <c r="M150" i="12"/>
  <c r="L150" i="12"/>
  <c r="M149" i="12"/>
  <c r="L149" i="12"/>
  <c r="M147" i="12"/>
  <c r="L147" i="12"/>
  <c r="M146" i="12"/>
  <c r="L146" i="12"/>
  <c r="M144" i="12"/>
  <c r="L144" i="12"/>
  <c r="M142" i="12"/>
  <c r="L142" i="12"/>
  <c r="M141" i="12"/>
  <c r="L141" i="12"/>
  <c r="M140" i="12"/>
  <c r="L140" i="12"/>
  <c r="M139" i="12"/>
  <c r="L139" i="12"/>
  <c r="M136" i="12"/>
  <c r="L136" i="12"/>
  <c r="M135" i="12"/>
  <c r="L135" i="12"/>
  <c r="M132" i="12"/>
  <c r="L132" i="12"/>
  <c r="M131" i="12"/>
  <c r="L131" i="12"/>
  <c r="M130" i="12"/>
  <c r="L130" i="12"/>
  <c r="M129" i="12"/>
  <c r="L129" i="12"/>
  <c r="M128" i="12"/>
  <c r="L128" i="12"/>
  <c r="M127" i="12"/>
  <c r="L127" i="12"/>
  <c r="M126" i="12"/>
  <c r="L126" i="12"/>
  <c r="M125" i="12"/>
  <c r="L125" i="12"/>
  <c r="M124" i="12"/>
  <c r="L124" i="12"/>
  <c r="M121" i="12"/>
  <c r="L121" i="12"/>
  <c r="M120" i="12"/>
  <c r="L120" i="12"/>
  <c r="M119" i="12"/>
  <c r="L119" i="12"/>
  <c r="M117" i="12"/>
  <c r="L117" i="12"/>
  <c r="M116" i="12"/>
  <c r="L116" i="12"/>
  <c r="M114" i="12"/>
  <c r="L114" i="12"/>
  <c r="M112" i="12"/>
  <c r="L112" i="12"/>
  <c r="M111" i="12"/>
  <c r="L111" i="12"/>
  <c r="M110" i="12"/>
  <c r="L110" i="12"/>
  <c r="M109" i="12"/>
  <c r="L109" i="12"/>
  <c r="L106" i="12"/>
  <c r="M105" i="12"/>
  <c r="L105" i="12"/>
  <c r="M103" i="12"/>
  <c r="L103" i="12"/>
  <c r="M102" i="12"/>
  <c r="L102" i="12"/>
  <c r="M100" i="12"/>
  <c r="L100" i="12"/>
  <c r="M99" i="12"/>
  <c r="L99" i="12"/>
  <c r="M97" i="12"/>
  <c r="L97" i="12"/>
  <c r="M96" i="12"/>
  <c r="L96" i="12"/>
  <c r="M92" i="12"/>
  <c r="L92" i="12"/>
  <c r="M91" i="12"/>
  <c r="L91" i="12"/>
  <c r="M89" i="12"/>
  <c r="L89" i="12"/>
  <c r="M88" i="12"/>
  <c r="L88" i="12"/>
  <c r="M86" i="12"/>
  <c r="L86" i="12"/>
  <c r="M84" i="12"/>
  <c r="L84" i="12"/>
  <c r="M83" i="12"/>
  <c r="L83" i="12"/>
  <c r="M82" i="12"/>
  <c r="L82" i="12"/>
  <c r="M81" i="12"/>
  <c r="L81" i="12"/>
  <c r="M78" i="12"/>
  <c r="L78" i="12"/>
  <c r="M77" i="12"/>
  <c r="L77" i="12"/>
  <c r="M76" i="12"/>
  <c r="L76" i="12"/>
  <c r="K75" i="12"/>
  <c r="M74" i="12"/>
  <c r="L74" i="12"/>
  <c r="M73" i="12"/>
  <c r="L73" i="12"/>
  <c r="M72" i="12"/>
  <c r="L72" i="12"/>
  <c r="M70" i="12"/>
  <c r="L70" i="12"/>
  <c r="M69" i="12"/>
  <c r="L69" i="12"/>
  <c r="M67" i="12"/>
  <c r="L67" i="12"/>
  <c r="M66" i="12"/>
  <c r="L66" i="12"/>
  <c r="M65" i="12"/>
  <c r="L65" i="12"/>
  <c r="M64" i="12"/>
  <c r="L64" i="12"/>
  <c r="M63" i="12"/>
  <c r="L63" i="12"/>
  <c r="M62" i="12"/>
  <c r="L62" i="12"/>
  <c r="M61" i="12"/>
  <c r="L61" i="12"/>
  <c r="K60" i="12"/>
  <c r="L197" i="12"/>
  <c r="M59" i="12"/>
  <c r="L59" i="12"/>
  <c r="M58" i="12"/>
  <c r="L58" i="12"/>
  <c r="M57" i="12"/>
  <c r="L57" i="12"/>
  <c r="M56" i="12"/>
  <c r="L56" i="12"/>
  <c r="M55" i="12"/>
  <c r="L55" i="12"/>
  <c r="M52" i="12"/>
  <c r="L52" i="12"/>
  <c r="M50" i="12"/>
  <c r="L50" i="12"/>
  <c r="M49" i="12"/>
  <c r="L49" i="12"/>
  <c r="M48" i="12"/>
  <c r="L48" i="12"/>
  <c r="M46" i="12"/>
  <c r="L46" i="12"/>
  <c r="M45" i="12"/>
  <c r="L45" i="12"/>
  <c r="M44" i="12"/>
  <c r="L44" i="12"/>
  <c r="M43" i="12"/>
  <c r="L43" i="12"/>
  <c r="M41" i="12"/>
  <c r="L41" i="12"/>
  <c r="M40" i="12"/>
  <c r="L40" i="12"/>
  <c r="M39" i="12"/>
  <c r="L39" i="12"/>
  <c r="M38" i="12"/>
  <c r="L38" i="12"/>
  <c r="M35" i="12"/>
  <c r="L35" i="12"/>
  <c r="M34" i="12"/>
  <c r="L34" i="12"/>
  <c r="M33" i="12"/>
  <c r="L33" i="12"/>
  <c r="M31" i="12"/>
  <c r="L31" i="12"/>
  <c r="M30" i="12"/>
  <c r="L30" i="12"/>
  <c r="M29" i="12"/>
  <c r="L29" i="12"/>
  <c r="M28" i="12"/>
  <c r="L28" i="12"/>
  <c r="M348" i="12"/>
  <c r="M26" i="12"/>
  <c r="L26" i="12"/>
  <c r="M25" i="12"/>
  <c r="L25" i="12"/>
  <c r="M24" i="12"/>
  <c r="L24" i="12"/>
  <c r="M23" i="12"/>
  <c r="L23" i="12"/>
  <c r="L223" i="12" l="1"/>
  <c r="L284" i="12"/>
  <c r="M289" i="12"/>
  <c r="L27" i="12"/>
  <c r="K122" i="12"/>
  <c r="L217" i="12"/>
  <c r="M27" i="12"/>
  <c r="M161" i="12"/>
  <c r="K21" i="12"/>
  <c r="M185" i="12"/>
  <c r="K101" i="12"/>
  <c r="K94" i="12" s="1"/>
  <c r="M75" i="12"/>
  <c r="K208" i="12"/>
  <c r="M204" i="12"/>
  <c r="L171" i="12"/>
  <c r="M192" i="12"/>
  <c r="L32" i="12"/>
  <c r="M60" i="12"/>
  <c r="L75" i="12"/>
  <c r="L176" i="12"/>
  <c r="L344" i="12"/>
  <c r="L60" i="12"/>
  <c r="M227" i="12"/>
  <c r="M118" i="12"/>
  <c r="L166" i="12"/>
  <c r="M171" i="12"/>
  <c r="M218" i="12"/>
  <c r="M193" i="12"/>
  <c r="M22" i="12"/>
  <c r="M32" i="12"/>
  <c r="M90" i="12"/>
  <c r="M106" i="12"/>
  <c r="L118" i="12"/>
  <c r="L188" i="12"/>
  <c r="M198" i="12"/>
  <c r="L234" i="12"/>
  <c r="M344" i="12"/>
  <c r="L22" i="12"/>
  <c r="M108" i="12"/>
  <c r="M115" i="12"/>
  <c r="L196" i="12"/>
  <c r="L204" i="12"/>
  <c r="L218" i="12"/>
  <c r="M445" i="12"/>
  <c r="M397" i="12"/>
  <c r="M87" i="12"/>
  <c r="M166" i="12"/>
  <c r="M179" i="12"/>
  <c r="L200" i="12"/>
  <c r="M203" i="12"/>
  <c r="M279" i="12"/>
  <c r="L445" i="12"/>
  <c r="K396" i="12"/>
  <c r="L145" i="12"/>
  <c r="M145" i="12"/>
  <c r="L195" i="12"/>
  <c r="M195" i="12"/>
  <c r="L199" i="12"/>
  <c r="M199" i="12"/>
  <c r="M338" i="12"/>
  <c r="L338" i="12"/>
  <c r="L348" i="12"/>
  <c r="L54" i="12"/>
  <c r="M54" i="12"/>
  <c r="L71" i="12"/>
  <c r="M71" i="12"/>
  <c r="L80" i="12"/>
  <c r="M80" i="12"/>
  <c r="L90" i="12"/>
  <c r="L98" i="12"/>
  <c r="M98" i="12"/>
  <c r="L104" i="12"/>
  <c r="M104" i="12"/>
  <c r="L108" i="12"/>
  <c r="L182" i="12"/>
  <c r="M182" i="12"/>
  <c r="L189" i="12"/>
  <c r="M189" i="12"/>
  <c r="M304" i="12"/>
  <c r="L304" i="12"/>
  <c r="M373" i="12"/>
  <c r="L373" i="12"/>
  <c r="M197" i="12"/>
  <c r="L123" i="12"/>
  <c r="M123" i="12"/>
  <c r="L138" i="12"/>
  <c r="M138" i="12"/>
  <c r="M173" i="12"/>
  <c r="M165" i="12"/>
  <c r="M295" i="12"/>
  <c r="L295" i="12"/>
  <c r="M339" i="12"/>
  <c r="L339" i="12"/>
  <c r="L37" i="12"/>
  <c r="M37" i="12"/>
  <c r="L47" i="12"/>
  <c r="M47" i="12"/>
  <c r="L53" i="12"/>
  <c r="M53" i="12"/>
  <c r="K51" i="12"/>
  <c r="L68" i="12"/>
  <c r="M68" i="12"/>
  <c r="L93" i="12"/>
  <c r="M93" i="12"/>
  <c r="L95" i="12"/>
  <c r="M95" i="12"/>
  <c r="L115" i="12"/>
  <c r="L173" i="12"/>
  <c r="L192" i="12"/>
  <c r="L209" i="12"/>
  <c r="M249" i="12"/>
  <c r="L249" i="12"/>
  <c r="L87" i="12"/>
  <c r="M209" i="12"/>
  <c r="M223" i="12"/>
  <c r="M263" i="12"/>
  <c r="M299" i="12"/>
  <c r="L379" i="12"/>
  <c r="L397" i="12"/>
  <c r="M379" i="12"/>
  <c r="L403" i="12"/>
  <c r="L263" i="12"/>
  <c r="L299" i="12"/>
  <c r="M396" i="12" l="1"/>
  <c r="K371" i="12"/>
  <c r="L370" i="12" s="1"/>
  <c r="L309" i="12"/>
  <c r="M309" i="12"/>
  <c r="L185" i="12"/>
  <c r="M101" i="12"/>
  <c r="M208" i="12"/>
  <c r="L208" i="12"/>
  <c r="L101" i="12"/>
  <c r="M21" i="12"/>
  <c r="L21" i="12"/>
  <c r="L94" i="12"/>
  <c r="L203" i="12"/>
  <c r="L194" i="12"/>
  <c r="M194" i="12"/>
  <c r="L233" i="12"/>
  <c r="M233" i="12"/>
  <c r="L165" i="12"/>
  <c r="L396" i="12"/>
  <c r="L343" i="12"/>
  <c r="M343" i="12"/>
  <c r="M372" i="12"/>
  <c r="L372" i="12"/>
  <c r="M51" i="12"/>
  <c r="L51" i="12"/>
  <c r="L301" i="12"/>
  <c r="M301" i="12"/>
  <c r="K281" i="12"/>
  <c r="M303" i="12"/>
  <c r="L303" i="12"/>
  <c r="M94" i="12"/>
  <c r="L222" i="12"/>
  <c r="M222" i="12"/>
  <c r="K220" i="12"/>
  <c r="L252" i="12"/>
  <c r="M252" i="12"/>
  <c r="M143" i="12" l="1"/>
  <c r="L143" i="12"/>
  <c r="L183" i="12"/>
  <c r="M183" i="12"/>
  <c r="L42" i="12"/>
  <c r="M42" i="12"/>
  <c r="M281" i="12"/>
  <c r="L281" i="12"/>
  <c r="M371" i="12"/>
  <c r="L371" i="12"/>
  <c r="M220" i="12"/>
  <c r="L220" i="12"/>
  <c r="M240" i="12" l="1"/>
  <c r="L240" i="12"/>
  <c r="L36" i="12"/>
  <c r="M36" i="12"/>
  <c r="M244" i="12"/>
  <c r="L244" i="12"/>
  <c r="L85" i="12"/>
  <c r="M85" i="12"/>
  <c r="M156" i="12"/>
  <c r="L156" i="12"/>
  <c r="L207" i="12"/>
  <c r="M207" i="12"/>
  <c r="K201" i="12"/>
  <c r="K250" i="12" s="1"/>
  <c r="L79" i="12" l="1"/>
  <c r="M79" i="12"/>
  <c r="M201" i="12"/>
  <c r="L201" i="12"/>
  <c r="L113" i="12"/>
  <c r="M113" i="12"/>
  <c r="L242" i="12" l="1"/>
  <c r="M242" i="12"/>
  <c r="L107" i="12"/>
  <c r="M107" i="12"/>
  <c r="M158" i="12" l="1"/>
  <c r="L158" i="12"/>
  <c r="L241" i="12"/>
  <c r="M241" i="12"/>
  <c r="L248" i="12" l="1"/>
  <c r="M248" i="12"/>
  <c r="M163" i="12"/>
  <c r="L163" i="12"/>
  <c r="M250" i="12" l="1"/>
  <c r="L250" i="12"/>
  <c r="L137" i="12"/>
  <c r="M134" i="12"/>
  <c r="L133" i="12"/>
  <c r="M137" i="12"/>
  <c r="L134" i="12" l="1"/>
  <c r="M133" i="12"/>
  <c r="M122" i="12" l="1"/>
  <c r="L122" i="12"/>
  <c r="M152" i="12"/>
  <c r="L152" i="12"/>
  <c r="L148" i="12" l="1"/>
  <c r="M148" i="12"/>
</calcChain>
</file>

<file path=xl/sharedStrings.xml><?xml version="1.0" encoding="utf-8"?>
<sst xmlns="http://schemas.openxmlformats.org/spreadsheetml/2006/main" count="1663" uniqueCount="775">
  <si>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</si>
  <si>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</si>
  <si>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</si>
  <si>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</si>
  <si>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</si>
  <si>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</si>
  <si>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</si>
  <si>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</si>
  <si>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</si>
  <si>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</si>
  <si>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</si>
  <si>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</si>
  <si>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</si>
  <si>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</si>
  <si>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</si>
  <si>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</si>
  <si>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</si>
  <si>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</si>
  <si>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</si>
  <si>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</si>
  <si>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</si>
  <si>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</si>
  <si>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</si>
  <si>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</si>
  <si>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</si>
  <si>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</si>
  <si>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</si>
  <si>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</si>
  <si>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</si>
  <si>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</si>
  <si>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</si>
  <si>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</si>
  <si>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</si>
  <si>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</si>
  <si>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</si>
  <si>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</si>
  <si>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</si>
  <si>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</si>
  <si>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</si>
  <si>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</si>
  <si>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</si>
  <si>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</si>
  <si>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</si>
  <si>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</si>
  <si>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</si>
  <si>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</si>
  <si>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</si>
  <si>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</si>
  <si>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</si>
  <si>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</si>
  <si>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</si>
  <si>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</si>
  <si>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</si>
  <si>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</si>
  <si>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</si>
  <si>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</si>
  <si>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</si>
  <si>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</si>
  <si>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</si>
  <si>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</si>
  <si>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</si>
  <si>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</si>
  <si>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</si>
  <si>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</si>
  <si>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</si>
  <si>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</si>
  <si>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</si>
  <si>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</si>
  <si>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</si>
  <si>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</si>
  <si>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</si>
  <si>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</si>
  <si>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</si>
  <si>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</si>
  <si>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</si>
  <si>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</si>
  <si>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</si>
  <si>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</si>
  <si>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</si>
  <si>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</si>
  <si>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</si>
  <si>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</si>
  <si>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</si>
  <si>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</si>
  <si>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</si>
  <si>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</si>
  <si>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</si>
  <si>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</si>
  <si>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</si>
  <si>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</si>
  <si>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</si>
  <si>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</si>
  <si>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</si>
  <si>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</si>
  <si>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</si>
  <si>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</si>
  <si>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</si>
  <si>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</si>
  <si>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</si>
  <si>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</si>
  <si>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</si>
  <si>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</si>
  <si>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</si>
  <si>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</si>
  <si>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</si>
  <si>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</si>
  <si>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</si>
  <si>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</si>
  <si>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</si>
  <si>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</si>
  <si>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</si>
  <si>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</si>
  <si>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</si>
  <si>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</si>
  <si>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</si>
  <si>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</si>
  <si>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</si>
  <si>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</si>
  <si>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</si>
  <si>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</si>
  <si>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</si>
  <si>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</si>
  <si>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</si>
  <si>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</si>
  <si>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</si>
  <si>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</si>
  <si>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</si>
  <si>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</si>
  <si>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</si>
  <si>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</si>
  <si>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</si>
  <si>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</si>
  <si>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</si>
  <si>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</si>
  <si>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</si>
  <si>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</si>
  <si>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</si>
  <si>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</si>
  <si>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</si>
  <si>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</si>
  <si>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</si>
  <si>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</si>
  <si>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</si>
  <si>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</si>
  <si>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</si>
  <si>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</si>
  <si>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</si>
  <si>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</si>
  <si>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</si>
  <si>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</si>
  <si>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</si>
  <si>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</si>
  <si>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</si>
  <si>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</si>
  <si>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</si>
  <si>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</si>
  <si>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</si>
  <si>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</si>
  <si>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</si>
  <si>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</si>
  <si>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</si>
  <si>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</si>
  <si>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</si>
  <si>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</si>
  <si>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</si>
  <si>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</si>
  <si>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</si>
  <si>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</si>
  <si>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</si>
  <si>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</si>
  <si>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</si>
  <si>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</si>
  <si>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</si>
  <si>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</si>
  <si>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</si>
  <si>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</si>
  <si>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</si>
  <si>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</si>
  <si>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</si>
  <si>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</si>
  <si>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</si>
  <si>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</si>
  <si>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</si>
  <si>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</si>
  <si>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</si>
  <si>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</si>
  <si>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</si>
  <si>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</si>
  <si>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</si>
  <si>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</si>
  <si>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</si>
  <si>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</si>
  <si>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</si>
  <si>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</si>
  <si>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</si>
  <si>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</si>
  <si>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</si>
  <si>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</si>
  <si>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</si>
  <si>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</si>
  <si>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</si>
  <si>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</si>
  <si>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</si>
  <si>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</si>
  <si>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</si>
  <si>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</si>
  <si>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</si>
  <si>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</si>
  <si>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</si>
  <si>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</si>
  <si>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</si>
  <si>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</si>
  <si>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</si>
  <si>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</si>
  <si>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</si>
  <si>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</si>
  <si>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</si>
  <si>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</si>
  <si>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</si>
  <si>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</si>
  <si>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</si>
  <si>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</si>
  <si>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</si>
  <si>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</si>
  <si>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</si>
  <si>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</si>
  <si>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</si>
  <si>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</si>
  <si>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</si>
  <si>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</si>
  <si>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</si>
  <si>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</si>
  <si>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</si>
  <si>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</si>
  <si>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</si>
  <si>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</si>
  <si>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</si>
  <si>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</si>
  <si>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</si>
  <si>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</si>
  <si>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</si>
  <si>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</si>
  <si>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</si>
  <si>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</si>
  <si>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</si>
  <si>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</si>
  <si>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</si>
  <si>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</si>
  <si>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</si>
  <si>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</si>
  <si>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</si>
  <si>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</si>
  <si>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</si>
  <si>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</si>
  <si>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</si>
  <si>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</si>
  <si>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</si>
  <si>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</si>
  <si>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</si>
  <si>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</si>
  <si>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</si>
  <si>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</si>
  <si>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</si>
  <si>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</si>
  <si>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</si>
  <si>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</si>
  <si>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</si>
  <si>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</si>
  <si>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</si>
  <si>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</si>
  <si>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</si>
  <si>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</si>
  <si>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</si>
  <si>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</si>
  <si>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</si>
  <si>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</si>
  <si>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</si>
  <si>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</si>
  <si>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</si>
  <si>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</si>
  <si>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</si>
  <si>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</si>
  <si>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</si>
  <si>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</si>
  <si>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</si>
  <si>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</si>
  <si>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</si>
  <si>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</si>
  <si>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</si>
  <si>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</si>
  <si>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</si>
  <si>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</si>
  <si>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</si>
  <si>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</si>
  <si>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</si>
  <si>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</si>
  <si>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</si>
  <si>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</si>
  <si>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</si>
  <si>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</si>
  <si>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</si>
  <si>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</si>
  <si>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</si>
  <si>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</si>
  <si>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</si>
  <si>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</si>
  <si>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</si>
  <si>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</si>
  <si>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</si>
  <si>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</si>
  <si>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</si>
  <si>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</si>
  <si>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</si>
  <si>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</si>
  <si>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</si>
  <si>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</si>
  <si>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</si>
  <si>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</si>
  <si>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</si>
  <si>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</si>
  <si>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</si>
  <si>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</si>
  <si>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</si>
  <si>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</si>
  <si>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</si>
  <si>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</si>
  <si>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</si>
  <si>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</si>
  <si>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</si>
  <si>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</si>
  <si>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</si>
  <si>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</si>
  <si>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</si>
  <si>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</si>
  <si>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</si>
  <si>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</si>
  <si>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</si>
  <si>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</si>
  <si>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</si>
  <si>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</si>
  <si>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</si>
  <si>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</si>
  <si>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</si>
  <si>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</si>
  <si>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</si>
  <si>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</si>
  <si>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</si>
  <si>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</si>
  <si>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</si>
  <si>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</si>
  <si>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</si>
  <si>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</si>
  <si>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</si>
  <si>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</si>
  <si>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</si>
  <si>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</si>
  <si>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</si>
  <si>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</si>
  <si>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</si>
  <si>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</si>
  <si>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</si>
  <si>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</si>
  <si>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</si>
  <si>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</si>
  <si>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</si>
  <si>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</si>
  <si>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</si>
  <si>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</si>
  <si>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</si>
  <si>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</si>
  <si>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</si>
  <si>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</si>
  <si>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</si>
  <si>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</si>
  <si>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</si>
  <si>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</si>
  <si>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</si>
  <si>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</si>
  <si>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</si>
  <si>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</si>
  <si>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</si>
  <si>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</si>
  <si>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</si>
  <si>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</si>
  <si>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</si>
  <si>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</si>
  <si>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</si>
  <si>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</si>
  <si>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</si>
  <si>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</si>
  <si>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</si>
  <si>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</si>
  <si>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</si>
  <si>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</si>
  <si>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</si>
  <si>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</si>
  <si>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</si>
  <si>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</si>
  <si>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</si>
  <si>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</si>
  <si>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</si>
  <si>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</si>
  <si>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</si>
  <si>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</si>
  <si>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</si>
  <si>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</si>
  <si>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</si>
  <si>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</si>
  <si>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</si>
  <si>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</si>
  <si>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</si>
  <si>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</si>
  <si>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</si>
  <si>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</si>
  <si>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</si>
  <si>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</si>
  <si>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</si>
  <si>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</si>
  <si>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</si>
  <si>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</si>
  <si>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</si>
  <si>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</si>
  <si>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</si>
  <si>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</si>
  <si>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</si>
  <si>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</si>
  <si>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</si>
  <si>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</si>
  <si>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</si>
  <si>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</si>
  <si>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</si>
  <si>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</si>
  <si>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</si>
  <si>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</si>
  <si>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</si>
  <si>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</si>
  <si>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</si>
  <si>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</si>
  <si>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</si>
  <si>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</si>
  <si>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</si>
  <si>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</si>
  <si>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</si>
  <si>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</si>
  <si>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</si>
  <si>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</si>
  <si>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</si>
  <si>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</si>
  <si>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</si>
  <si>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</si>
  <si>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</si>
  <si>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</si>
  <si>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</si>
  <si>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</si>
  <si>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</si>
  <si>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</si>
  <si>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</si>
  <si>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</si>
  <si>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</si>
  <si>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</si>
  <si>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</si>
  <si>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</si>
  <si>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</si>
  <si>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</si>
  <si>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</si>
  <si>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</si>
  <si>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</si>
  <si>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</si>
  <si>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</si>
  <si>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</si>
  <si>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</si>
  <si>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</si>
  <si>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</si>
  <si>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</si>
  <si>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</si>
  <si>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</si>
  <si>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</si>
  <si>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</si>
  <si>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</si>
  <si>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</si>
  <si>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</si>
  <si>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</si>
  <si>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</si>
  <si>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</si>
  <si>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</si>
  <si>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</si>
  <si>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</si>
  <si>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</si>
  <si>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</si>
  <si>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</si>
  <si>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</si>
  <si>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</si>
  <si>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</si>
  <si>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</si>
  <si>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</si>
  <si>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</si>
  <si>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</si>
  <si>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</si>
  <si>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</si>
  <si>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</si>
  <si>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</si>
  <si>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</si>
  <si>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</si>
  <si>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</si>
  <si>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</si>
  <si>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</si>
  <si>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</si>
  <si>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</si>
  <si>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</si>
  <si>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</si>
  <si>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</si>
  <si>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</si>
  <si>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</si>
  <si>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</si>
  <si>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</si>
  <si>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</si>
  <si>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</si>
  <si>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</si>
  <si>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</si>
  <si>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</si>
  <si>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</si>
  <si>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</si>
  <si>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</si>
  <si>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</si>
  <si>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</si>
  <si>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</si>
  <si>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</si>
  <si>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</si>
  <si>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</si>
  <si>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</si>
  <si>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</si>
  <si>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</si>
  <si>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</si>
  <si>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</si>
  <si>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</si>
  <si>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</si>
  <si>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</si>
  <si>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</si>
  <si>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</si>
  <si>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</si>
  <si>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</si>
  <si>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</si>
  <si>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</si>
  <si>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</si>
  <si>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</si>
  <si>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</si>
  <si>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</si>
  <si>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</si>
  <si>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</si>
  <si>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</si>
  <si>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</si>
  <si>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</si>
  <si>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</si>
  <si>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</si>
  <si>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</si>
  <si>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</si>
  <si>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</si>
  <si>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</si>
  <si>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</si>
  <si>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</si>
  <si>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</si>
  <si>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</si>
  <si>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</si>
  <si>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</si>
  <si>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</si>
  <si>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</si>
  <si>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</si>
  <si>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</si>
  <si>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</si>
  <si>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</si>
  <si>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</si>
  <si>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</si>
  <si>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</si>
  <si>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</si>
  <si>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</si>
  <si>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</si>
  <si>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</si>
  <si>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</si>
  <si>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</si>
  <si>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</si>
  <si>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</si>
  <si>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</si>
  <si>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</si>
  <si>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</si>
  <si>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</si>
  <si>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</si>
  <si>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</si>
  <si>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</si>
  <si>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</si>
  <si>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</si>
  <si>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</si>
  <si>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</si>
  <si>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</si>
  <si>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</si>
  <si>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</si>
  <si>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</si>
  <si>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</si>
  <si>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</si>
  <si>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</si>
  <si>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</si>
  <si>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</si>
  <si>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</si>
  <si>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</si>
  <si>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</si>
  <si>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</si>
  <si>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</si>
  <si>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</si>
  <si>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</si>
  <si>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</si>
  <si>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</si>
  <si>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</si>
  <si>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</si>
  <si>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</si>
  <si>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</si>
  <si>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</si>
  <si>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</si>
  <si>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</si>
  <si>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</si>
  <si>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</si>
  <si>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</si>
  <si>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</si>
  <si>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</si>
  <si>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</si>
  <si>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</si>
  <si>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</si>
  <si>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</si>
  <si>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</si>
  <si>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</si>
  <si>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</si>
  <si>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</si>
  <si>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</si>
  <si>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</si>
  <si>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</si>
  <si>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</si>
  <si>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</si>
  <si>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</si>
  <si>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</si>
  <si>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</si>
  <si>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</si>
  <si>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</si>
  <si>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</si>
  <si>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</si>
  <si>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</si>
  <si>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</si>
  <si>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</si>
  <si>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</si>
  <si>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</si>
  <si>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</si>
  <si>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</si>
  <si>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</si>
  <si>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</si>
  <si>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</si>
  <si>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</si>
  <si>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</si>
  <si>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</si>
  <si>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</si>
  <si>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</si>
  <si>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</si>
  <si>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</si>
  <si>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</si>
  <si>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</si>
  <si>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</si>
  <si>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</si>
  <si>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</si>
  <si>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</si>
  <si>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</si>
  <si>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</si>
  <si>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</si>
  <si>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</si>
  <si>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</si>
  <si>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</si>
  <si>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</si>
  <si>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</si>
  <si>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</si>
  <si>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</si>
  <si>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</si>
  <si>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</si>
  <si>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</si>
  <si>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</si>
  <si>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</si>
  <si>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</si>
  <si>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</si>
  <si>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</si>
  <si>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</si>
  <si>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</si>
  <si>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</si>
  <si>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</si>
  <si>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</si>
  <si>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</si>
  <si>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</si>
  <si>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</si>
  <si>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</si>
  <si>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</si>
  <si>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</si>
  <si>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</si>
  <si>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</si>
  <si>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</si>
  <si>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</si>
  <si>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</si>
  <si>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</si>
  <si>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</si>
  <si>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</si>
  <si>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</si>
  <si>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</si>
  <si>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</si>
  <si>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</si>
  <si>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</si>
  <si>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</si>
  <si>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</si>
  <si>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</si>
  <si>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</si>
  <si>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</si>
  <si>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</si>
  <si>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</si>
  <si>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</si>
  <si>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</si>
  <si>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</si>
  <si>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</si>
  <si>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</si>
  <si>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</si>
  <si>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</si>
  <si>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</si>
  <si>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</si>
  <si>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</si>
  <si>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</si>
  <si>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</si>
  <si>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</si>
  <si>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</si>
  <si>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</si>
  <si>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</si>
  <si>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</si>
  <si>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</si>
  <si>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</si>
  <si>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</si>
  <si>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</si>
  <si>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</si>
  <si>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</si>
  <si>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</si>
  <si>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2. Источники финансирования инвестиционной программы субъекта электроэнергетики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</si>
  <si>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</si>
  <si>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</si>
  <si>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</si>
  <si>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</si>
  <si>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</si>
  <si>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Остаток финансирования капитальных вложений на 01.01. года 2021 в прогнозных ценах соответствующих лет, млн. рублей
(с НДС)</t>
  </si>
  <si>
    <t>2021</t>
  </si>
  <si>
    <t>2022</t>
  </si>
  <si>
    <t>Отклонение от плана финансирования капитальных вложений года 2021</t>
  </si>
  <si>
    <t>Финансирование капитальных вложений года 2021, млн. рублей (с НДС)</t>
  </si>
  <si>
    <t>Освоение капитальных вложений года 2021,
млн. рублей (без НДС)</t>
  </si>
  <si>
    <t>Отклонение от плана освоения капитальных вложений года 2021</t>
  </si>
  <si>
    <t>Фактический объем освоения капитальных вложений на 01.01. года 2021, млн. рублей
(без НДС)</t>
  </si>
  <si>
    <t>Остаток освоения капитальных вложений на 01.01. года 2021, млн. рублей (без НДС)</t>
  </si>
  <si>
    <t>Принятие основных средств и нематериальных активов к бухгалтерскому учету в год 2021</t>
  </si>
  <si>
    <t>Отклонение от плана ввода основных средств года 2021</t>
  </si>
  <si>
    <t>Отчетный год 2021</t>
  </si>
  <si>
    <t>Отклонение от плановых значений года 2021</t>
  </si>
  <si>
    <t>Фактический объем финансирования капитальных вложений на 01.01. года 2021, 
млн. рублей
(с НДС)</t>
  </si>
  <si>
    <t>Остаток финансирования капитальных вложений на 01.01. года 2021 в прогнозных ценах соответствующих лет,
млн. рублей
(с НДС)</t>
  </si>
  <si>
    <t>Остаток освоения капитальных вложений на 01.01. года (2022), млн. рублей (без НДС)</t>
  </si>
  <si>
    <t>приказом ДЖККиЭ ХМАО-Югры №33-Пр-98 от 01.10.2020</t>
  </si>
  <si>
    <t>АО "Югорская территориальная энергетическая компания"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</si>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</sst>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"/>
    <numFmt numFmtId="166" formatCode="_-* #,##0.00_р_._-;\-* #,##0.00_р_._-;_-* &quot;-&quot;??_р_._-;_-@_-"/>
    <numFmt numFmtId="167" formatCode="_-* #,##0.00\ _р_._-;\-* #,##0.00\ _р_._-;_-* &quot;-&quot;??\ _р_._-;_-@_-"/>
    <numFmt numFmtId="168" formatCode="#,##0_ ;\-#,##0\ "/>
  </numFmts>
  <fonts count="5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6.5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rgb="FF000000"/>
      <name val="SimSun"/>
      <family val="2"/>
      <charset val="204"/>
    </font>
    <font>
      <sz val="6.7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6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2">
    <xf numFmtId="0" fontId="0" fillId="0" borderId="0"/>
    <xf numFmtId="164" fontId="6" fillId="0" borderId="0" applyFont="0" applyFill="0" applyBorder="0" applyAlignment="0" applyProtection="0"/>
    <xf numFmtId="0" fontId="7" fillId="0" borderId="0"/>
    <xf numFmtId="0" fontId="2" fillId="0" borderId="0"/>
    <xf numFmtId="0" fontId="9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7" fillId="0" borderId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2" borderId="0" applyNumberFormat="0" applyBorder="0" applyAlignment="0" applyProtection="0"/>
    <xf numFmtId="0" fontId="21" fillId="10" borderId="42" applyNumberFormat="0" applyAlignment="0" applyProtection="0"/>
    <xf numFmtId="0" fontId="22" fillId="23" borderId="43" applyNumberFormat="0" applyAlignment="0" applyProtection="0"/>
    <xf numFmtId="0" fontId="23" fillId="23" borderId="42" applyNumberFormat="0" applyAlignment="0" applyProtection="0"/>
    <xf numFmtId="0" fontId="24" fillId="0" borderId="44" applyNumberFormat="0" applyFill="0" applyAlignment="0" applyProtection="0"/>
    <xf numFmtId="0" fontId="25" fillId="0" borderId="45" applyNumberFormat="0" applyFill="0" applyAlignment="0" applyProtection="0"/>
    <xf numFmtId="0" fontId="26" fillId="0" borderId="4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47" applyNumberFormat="0" applyFill="0" applyAlignment="0" applyProtection="0"/>
    <xf numFmtId="0" fontId="28" fillId="24" borderId="48" applyNumberFormat="0" applyAlignment="0" applyProtection="0"/>
    <xf numFmtId="0" fontId="29" fillId="0" borderId="0" applyNumberFormat="0" applyFill="0" applyBorder="0" applyAlignment="0" applyProtection="0"/>
    <xf numFmtId="0" fontId="30" fillId="25" borderId="0" applyNumberFormat="0" applyBorder="0" applyAlignment="0" applyProtection="0"/>
    <xf numFmtId="0" fontId="6" fillId="0" borderId="0"/>
    <xf numFmtId="0" fontId="31" fillId="0" borderId="0"/>
    <xf numFmtId="0" fontId="6" fillId="0" borderId="0"/>
    <xf numFmtId="0" fontId="1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4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0" fontId="19" fillId="26" borderId="49" applyNumberFormat="0" applyFont="0" applyAlignment="0" applyProtection="0"/>
    <xf numFmtId="9" fontId="31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0" borderId="5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8" fontId="31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0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37" fillId="7" borderId="0" applyNumberFormat="0" applyBorder="0" applyAlignment="0" applyProtection="0"/>
  </cellStyleXfs>
  <cellXfs count="339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0" xfId="0" applyFont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 indent="1"/>
    </xf>
    <xf numFmtId="0" fontId="3" fillId="0" borderId="6" xfId="0" applyNumberFormat="1" applyFont="1" applyBorder="1" applyAlignment="1">
      <alignment horizontal="center" vertical="top"/>
    </xf>
    <xf numFmtId="0" fontId="3" fillId="0" borderId="26" xfId="0" applyNumberFormat="1" applyFont="1" applyBorder="1" applyAlignment="1">
      <alignment horizontal="center" vertical="top"/>
    </xf>
    <xf numFmtId="0" fontId="3" fillId="0" borderId="30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/>
    </xf>
    <xf numFmtId="0" fontId="3" fillId="0" borderId="26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11" fillId="0" borderId="0" xfId="0" applyNumberFormat="1" applyFont="1" applyBorder="1" applyAlignment="1">
      <alignment horizontal="left" vertical="center"/>
    </xf>
    <xf numFmtId="0" fontId="12" fillId="3" borderId="38" xfId="0" applyNumberFormat="1" applyFont="1" applyFill="1" applyBorder="1" applyAlignment="1">
      <alignment horizontal="center" vertical="center"/>
    </xf>
    <xf numFmtId="0" fontId="12" fillId="3" borderId="39" xfId="0" applyNumberFormat="1" applyFont="1" applyFill="1" applyBorder="1" applyAlignment="1">
      <alignment horizontal="center" vertical="center"/>
    </xf>
    <xf numFmtId="0" fontId="12" fillId="3" borderId="39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/>
    </xf>
    <xf numFmtId="0" fontId="3" fillId="0" borderId="31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/>
    </xf>
    <xf numFmtId="0" fontId="12" fillId="3" borderId="30" xfId="0" applyNumberFormat="1" applyFont="1" applyFill="1" applyBorder="1" applyAlignment="1">
      <alignment horizontal="center" vertical="center"/>
    </xf>
    <xf numFmtId="0" fontId="12" fillId="3" borderId="31" xfId="0" applyNumberFormat="1" applyFont="1" applyFill="1" applyBorder="1" applyAlignment="1">
      <alignment horizontal="center" vertical="center"/>
    </xf>
    <xf numFmtId="0" fontId="12" fillId="3" borderId="31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3" fillId="3" borderId="30" xfId="0" applyNumberFormat="1" applyFont="1" applyFill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left" vertical="center" wrapText="1"/>
    </xf>
    <xf numFmtId="0" fontId="3" fillId="3" borderId="39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3" fillId="0" borderId="38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/>
    </xf>
    <xf numFmtId="0" fontId="3" fillId="0" borderId="39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31" xfId="0" applyNumberFormat="1" applyFont="1" applyFill="1" applyBorder="1" applyAlignment="1">
      <alignment horizontal="center" vertical="center"/>
    </xf>
    <xf numFmtId="0" fontId="12" fillId="3" borderId="35" xfId="0" applyNumberFormat="1" applyFont="1" applyFill="1" applyBorder="1" applyAlignment="1">
      <alignment horizontal="center" vertical="center"/>
    </xf>
    <xf numFmtId="0" fontId="12" fillId="3" borderId="26" xfId="0" applyNumberFormat="1" applyFont="1" applyFill="1" applyBorder="1" applyAlignment="1">
      <alignment horizontal="center" vertical="center"/>
    </xf>
    <xf numFmtId="0" fontId="12" fillId="3" borderId="26" xfId="0" applyNumberFormat="1" applyFont="1" applyFill="1" applyBorder="1" applyAlignment="1">
      <alignment horizontal="left" vertical="center" wrapText="1"/>
    </xf>
    <xf numFmtId="0" fontId="13" fillId="0" borderId="35" xfId="0" applyNumberFormat="1" applyFont="1" applyBorder="1" applyAlignment="1">
      <alignment horizontal="center" vertical="top"/>
    </xf>
    <xf numFmtId="0" fontId="13" fillId="0" borderId="26" xfId="0" applyNumberFormat="1" applyFont="1" applyBorder="1" applyAlignment="1">
      <alignment horizontal="center" vertical="top"/>
    </xf>
    <xf numFmtId="0" fontId="13" fillId="0" borderId="26" xfId="0" applyNumberFormat="1" applyFont="1" applyFill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center"/>
    </xf>
    <xf numFmtId="0" fontId="3" fillId="0" borderId="39" xfId="0" applyNumberFormat="1" applyFont="1" applyFill="1" applyBorder="1" applyAlignment="1">
      <alignment horizontal="left" vertical="center" wrapText="1"/>
    </xf>
    <xf numFmtId="49" fontId="14" fillId="0" borderId="12" xfId="0" applyNumberFormat="1" applyFont="1" applyBorder="1" applyAlignment="1">
      <alignment horizontal="center"/>
    </xf>
    <xf numFmtId="165" fontId="8" fillId="0" borderId="1" xfId="0" applyNumberFormat="1" applyFont="1" applyFill="1" applyBorder="1" applyAlignment="1">
      <alignment horizontal="right" vertical="center"/>
    </xf>
    <xf numFmtId="0" fontId="15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0" fontId="17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right" vertical="top" wrapText="1"/>
    </xf>
    <xf numFmtId="0" fontId="16" fillId="0" borderId="0" xfId="0" applyNumberFormat="1" applyFont="1" applyFill="1" applyBorder="1" applyAlignment="1">
      <alignment horizontal="left"/>
    </xf>
    <xf numFmtId="0" fontId="18" fillId="0" borderId="0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 vertical="center"/>
    </xf>
    <xf numFmtId="0" fontId="3" fillId="0" borderId="3" xfId="0" applyNumberFormat="1" applyFont="1" applyBorder="1" applyAlignment="1">
      <alignment horizontal="center" vertical="top"/>
    </xf>
    <xf numFmtId="0" fontId="13" fillId="0" borderId="34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" fontId="12" fillId="3" borderId="40" xfId="0" applyNumberFormat="1" applyFont="1" applyFill="1" applyBorder="1" applyAlignment="1">
      <alignment horizontal="center" vertical="center"/>
    </xf>
    <xf numFmtId="10" fontId="12" fillId="3" borderId="40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6" xfId="0" applyNumberFormat="1" applyFont="1" applyFill="1" applyBorder="1" applyAlignment="1">
      <alignment horizontal="center" vertical="center"/>
    </xf>
    <xf numFmtId="10" fontId="3" fillId="0" borderId="36" xfId="0" applyNumberFormat="1" applyFont="1" applyFill="1" applyBorder="1" applyAlignment="1">
      <alignment horizontal="center" vertical="center"/>
    </xf>
    <xf numFmtId="4" fontId="12" fillId="4" borderId="4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6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165" fontId="3" fillId="3" borderId="30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12" fillId="3" borderId="35" xfId="0" applyNumberFormat="1" applyFont="1" applyFill="1" applyBorder="1" applyAlignment="1">
      <alignment horizontal="center" vertical="center"/>
    </xf>
    <xf numFmtId="165" fontId="12" fillId="3" borderId="36" xfId="0" applyNumberFormat="1" applyFont="1" applyFill="1" applyBorder="1" applyAlignment="1">
      <alignment horizontal="center" vertical="center"/>
    </xf>
    <xf numFmtId="4" fontId="12" fillId="3" borderId="36" xfId="0" applyNumberFormat="1" applyFont="1" applyFill="1" applyBorder="1" applyAlignment="1">
      <alignment horizontal="center" vertical="center"/>
    </xf>
    <xf numFmtId="10" fontId="12" fillId="3" borderId="36" xfId="0" applyNumberFormat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3" fillId="0" borderId="36" xfId="0" applyNumberFormat="1" applyFont="1" applyBorder="1" applyAlignment="1">
      <alignment horizontal="center" vertical="top"/>
    </xf>
    <xf numFmtId="0" fontId="13" fillId="0" borderId="36" xfId="0" applyNumberFormat="1" applyFont="1" applyFill="1" applyBorder="1" applyAlignment="1">
      <alignment horizontal="center" vertical="top"/>
    </xf>
    <xf numFmtId="4" fontId="3" fillId="0" borderId="40" xfId="0" applyNumberFormat="1" applyFont="1" applyBorder="1" applyAlignment="1">
      <alignment horizontal="center" vertical="center"/>
    </xf>
    <xf numFmtId="10" fontId="3" fillId="0" borderId="40" xfId="0" applyNumberFormat="1" applyFont="1" applyFill="1" applyBorder="1" applyAlignment="1">
      <alignment horizontal="center" vertical="center"/>
    </xf>
    <xf numFmtId="4" fontId="12" fillId="3" borderId="30" xfId="0" applyNumberFormat="1" applyFont="1" applyFill="1" applyBorder="1" applyAlignment="1">
      <alignment horizontal="center" vertical="center"/>
    </xf>
    <xf numFmtId="4" fontId="3" fillId="3" borderId="30" xfId="0" applyNumberFormat="1" applyFont="1" applyFill="1" applyBorder="1" applyAlignment="1">
      <alignment horizontal="center" vertical="center"/>
    </xf>
    <xf numFmtId="164" fontId="4" fillId="0" borderId="0" xfId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4" fillId="0" borderId="8" xfId="0" applyNumberFormat="1" applyFont="1" applyFill="1" applyBorder="1" applyAlignment="1">
      <alignment horizontal="left" vertical="center" wrapText="1" indent="1"/>
    </xf>
    <xf numFmtId="0" fontId="4" fillId="0" borderId="9" xfId="0" applyNumberFormat="1" applyFont="1" applyFill="1" applyBorder="1" applyAlignment="1">
      <alignment horizontal="left" vertical="center" wrapText="1" indent="1"/>
    </xf>
    <xf numFmtId="0" fontId="4" fillId="0" borderId="10" xfId="0" applyNumberFormat="1" applyFont="1" applyFill="1" applyBorder="1" applyAlignment="1">
      <alignment horizontal="left" vertical="center" wrapText="1" indent="1"/>
    </xf>
    <xf numFmtId="0" fontId="4" fillId="0" borderId="8" xfId="0" applyNumberFormat="1" applyFont="1" applyBorder="1" applyAlignment="1">
      <alignment horizontal="left" vertical="center" indent="2"/>
    </xf>
    <xf numFmtId="0" fontId="4" fillId="0" borderId="9" xfId="0" applyNumberFormat="1" applyFont="1" applyBorder="1" applyAlignment="1">
      <alignment horizontal="left" vertical="center" indent="2"/>
    </xf>
    <xf numFmtId="0" fontId="4" fillId="0" borderId="10" xfId="0" applyNumberFormat="1" applyFont="1" applyBorder="1" applyAlignment="1">
      <alignment horizontal="left" vertical="center" indent="2"/>
    </xf>
    <xf numFmtId="0" fontId="4" fillId="0" borderId="8" xfId="0" applyNumberFormat="1" applyFont="1" applyBorder="1" applyAlignment="1">
      <alignment horizontal="left" vertical="center" wrapText="1" indent="2"/>
    </xf>
    <xf numFmtId="0" fontId="4" fillId="0" borderId="9" xfId="0" applyNumberFormat="1" applyFont="1" applyBorder="1" applyAlignment="1">
      <alignment horizontal="left" vertical="center" wrapText="1" indent="2"/>
    </xf>
    <xf numFmtId="0" fontId="4" fillId="0" borderId="10" xfId="0" applyNumberFormat="1" applyFont="1" applyBorder="1" applyAlignment="1">
      <alignment horizontal="left" vertical="center" wrapText="1" indent="2"/>
    </xf>
    <xf numFmtId="0" fontId="4" fillId="3" borderId="8" xfId="0" applyNumberFormat="1" applyFont="1" applyFill="1" applyBorder="1" applyAlignment="1">
      <alignment horizontal="left" vertical="center" wrapText="1" indent="1"/>
    </xf>
    <xf numFmtId="0" fontId="4" fillId="3" borderId="9" xfId="0" applyNumberFormat="1" applyFont="1" applyFill="1" applyBorder="1" applyAlignment="1">
      <alignment horizontal="left" vertical="center" wrapText="1" indent="1"/>
    </xf>
    <xf numFmtId="0" fontId="4" fillId="3" borderId="10" xfId="0" applyNumberFormat="1" applyFont="1" applyFill="1" applyBorder="1" applyAlignment="1">
      <alignment horizontal="left" vertical="center" wrapText="1" indent="1"/>
    </xf>
    <xf numFmtId="0" fontId="4" fillId="0" borderId="32" xfId="0" applyNumberFormat="1" applyFont="1" applyBorder="1" applyAlignment="1">
      <alignment horizontal="left" vertical="center" indent="2"/>
    </xf>
    <xf numFmtId="0" fontId="4" fillId="0" borderId="33" xfId="0" applyNumberFormat="1" applyFont="1" applyBorder="1" applyAlignment="1">
      <alignment horizontal="left" vertical="center" indent="2"/>
    </xf>
    <xf numFmtId="0" fontId="4" fillId="0" borderId="34" xfId="0" applyNumberFormat="1" applyFont="1" applyBorder="1" applyAlignment="1">
      <alignment horizontal="left" vertical="center" indent="2"/>
    </xf>
    <xf numFmtId="0" fontId="4" fillId="0" borderId="8" xfId="0" applyNumberFormat="1" applyFont="1" applyBorder="1" applyAlignment="1">
      <alignment horizontal="left" vertical="center" indent="1"/>
    </xf>
    <xf numFmtId="0" fontId="4" fillId="0" borderId="9" xfId="0" applyNumberFormat="1" applyFont="1" applyBorder="1" applyAlignment="1">
      <alignment horizontal="left" vertical="center" indent="1"/>
    </xf>
    <xf numFmtId="0" fontId="4" fillId="0" borderId="10" xfId="0" applyNumberFormat="1" applyFont="1" applyBorder="1" applyAlignment="1">
      <alignment horizontal="left" vertical="center" indent="1"/>
    </xf>
    <xf numFmtId="0" fontId="4" fillId="0" borderId="8" xfId="0" applyNumberFormat="1" applyFont="1" applyBorder="1" applyAlignment="1">
      <alignment horizontal="left" vertical="center" wrapText="1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4" fillId="0" borderId="10" xfId="0" applyNumberFormat="1" applyFont="1" applyBorder="1" applyAlignment="1">
      <alignment horizontal="left" vertical="center" wrapText="1" indent="3"/>
    </xf>
    <xf numFmtId="0" fontId="10" fillId="4" borderId="8" xfId="0" applyNumberFormat="1" applyFont="1" applyFill="1" applyBorder="1" applyAlignment="1">
      <alignment horizontal="left" vertical="center"/>
    </xf>
    <xf numFmtId="0" fontId="10" fillId="4" borderId="9" xfId="0" applyNumberFormat="1" applyFont="1" applyFill="1" applyBorder="1" applyAlignment="1">
      <alignment horizontal="left" vertical="center"/>
    </xf>
    <xf numFmtId="0" fontId="10" fillId="4" borderId="10" xfId="0" applyNumberFormat="1" applyFont="1" applyFill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 indent="4"/>
    </xf>
    <xf numFmtId="0" fontId="4" fillId="0" borderId="9" xfId="0" applyNumberFormat="1" applyFont="1" applyBorder="1" applyAlignment="1">
      <alignment horizontal="left" vertical="center" indent="4"/>
    </xf>
    <xf numFmtId="0" fontId="4" fillId="0" borderId="10" xfId="0" applyNumberFormat="1" applyFont="1" applyBorder="1" applyAlignment="1">
      <alignment horizontal="left" vertical="center" indent="4"/>
    </xf>
    <xf numFmtId="0" fontId="4" fillId="0" borderId="8" xfId="0" applyNumberFormat="1" applyFont="1" applyFill="1" applyBorder="1" applyAlignment="1">
      <alignment horizontal="left" vertical="center" indent="1"/>
    </xf>
    <xf numFmtId="0" fontId="4" fillId="0" borderId="9" xfId="0" applyNumberFormat="1" applyFont="1" applyFill="1" applyBorder="1" applyAlignment="1">
      <alignment horizontal="left" vertical="center" indent="1"/>
    </xf>
    <xf numFmtId="0" fontId="4" fillId="0" borderId="10" xfId="0" applyNumberFormat="1" applyFont="1" applyFill="1" applyBorder="1" applyAlignment="1">
      <alignment horizontal="left" vertical="center" indent="1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4" fillId="0" borderId="10" xfId="0" applyNumberFormat="1" applyFont="1" applyFill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 indent="3"/>
    </xf>
    <xf numFmtId="0" fontId="4" fillId="0" borderId="9" xfId="0" applyNumberFormat="1" applyFont="1" applyBorder="1" applyAlignment="1">
      <alignment horizontal="left" vertical="center" indent="3"/>
    </xf>
    <xf numFmtId="0" fontId="4" fillId="0" borderId="10" xfId="0" applyNumberFormat="1" applyFont="1" applyBorder="1" applyAlignment="1">
      <alignment horizontal="left" vertical="center" indent="3"/>
    </xf>
    <xf numFmtId="0" fontId="4" fillId="3" borderId="8" xfId="0" applyNumberFormat="1" applyFont="1" applyFill="1" applyBorder="1" applyAlignment="1">
      <alignment horizontal="left" vertical="center" indent="1"/>
    </xf>
    <xf numFmtId="0" fontId="4" fillId="3" borderId="9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4" fillId="0" borderId="8" xfId="0" applyNumberFormat="1" applyFont="1" applyBorder="1" applyAlignment="1">
      <alignment horizontal="left" vertical="center" wrapText="1" indent="4"/>
    </xf>
    <xf numFmtId="0" fontId="4" fillId="0" borderId="9" xfId="0" applyNumberFormat="1" applyFont="1" applyBorder="1" applyAlignment="1">
      <alignment horizontal="left" vertical="center" wrapText="1" indent="4"/>
    </xf>
    <xf numFmtId="0" fontId="4" fillId="0" borderId="10" xfId="0" applyNumberFormat="1" applyFont="1" applyBorder="1" applyAlignment="1">
      <alignment horizontal="left" vertical="center" wrapText="1" indent="4"/>
    </xf>
    <xf numFmtId="0" fontId="4" fillId="0" borderId="8" xfId="0" applyNumberFormat="1" applyFont="1" applyBorder="1" applyAlignment="1">
      <alignment horizontal="left" vertical="center" indent="5"/>
    </xf>
    <xf numFmtId="0" fontId="4" fillId="0" borderId="9" xfId="0" applyNumberFormat="1" applyFont="1" applyBorder="1" applyAlignment="1">
      <alignment horizontal="left" vertical="center" indent="5"/>
    </xf>
    <xf numFmtId="0" fontId="4" fillId="0" borderId="10" xfId="0" applyNumberFormat="1" applyFont="1" applyBorder="1" applyAlignment="1">
      <alignment horizontal="left" vertical="center" indent="5"/>
    </xf>
    <xf numFmtId="0" fontId="13" fillId="0" borderId="32" xfId="0" applyNumberFormat="1" applyFont="1" applyBorder="1" applyAlignment="1">
      <alignment horizontal="center" vertical="top"/>
    </xf>
    <xf numFmtId="0" fontId="13" fillId="0" borderId="33" xfId="0" applyNumberFormat="1" applyFont="1" applyBorder="1" applyAlignment="1">
      <alignment horizontal="center" vertical="top"/>
    </xf>
    <xf numFmtId="0" fontId="13" fillId="0" borderId="34" xfId="0" applyNumberFormat="1" applyFont="1" applyBorder="1" applyAlignment="1">
      <alignment horizontal="center" vertical="top"/>
    </xf>
    <xf numFmtId="0" fontId="3" fillId="0" borderId="37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left" vertical="center"/>
    </xf>
    <xf numFmtId="0" fontId="3" fillId="0" borderId="22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 wrapText="1"/>
    </xf>
    <xf numFmtId="0" fontId="5" fillId="0" borderId="12" xfId="0" applyNumberFormat="1" applyFont="1" applyBorder="1" applyAlignment="1">
      <alignment horizontal="center" wrapText="1"/>
    </xf>
    <xf numFmtId="0" fontId="3" fillId="0" borderId="13" xfId="0" applyNumberFormat="1" applyFont="1" applyBorder="1" applyAlignment="1">
      <alignment horizontal="center" vertical="top"/>
    </xf>
    <xf numFmtId="49" fontId="14" fillId="0" borderId="12" xfId="0" applyNumberFormat="1" applyFont="1" applyBorder="1" applyAlignment="1">
      <alignment horizontal="left" wrapText="1"/>
    </xf>
    <xf numFmtId="0" fontId="14" fillId="0" borderId="12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2" fillId="2" borderId="27" xfId="0" applyNumberFormat="1" applyFont="1" applyFill="1" applyBorder="1" applyAlignment="1">
      <alignment horizontal="left" indent="5"/>
    </xf>
    <xf numFmtId="0" fontId="2" fillId="2" borderId="28" xfId="0" applyNumberFormat="1" applyFont="1" applyFill="1" applyBorder="1" applyAlignment="1">
      <alignment horizontal="left" indent="5"/>
    </xf>
    <xf numFmtId="0" fontId="2" fillId="2" borderId="29" xfId="0" applyNumberFormat="1" applyFont="1" applyFill="1" applyBorder="1" applyAlignment="1">
      <alignment horizontal="left" indent="5"/>
    </xf>
    <xf numFmtId="0" fontId="10" fillId="3" borderId="23" xfId="0" applyNumberFormat="1" applyFont="1" applyFill="1" applyBorder="1" applyAlignment="1">
      <alignment horizontal="left" vertical="center"/>
    </xf>
    <xf numFmtId="0" fontId="10" fillId="3" borderId="21" xfId="0" applyNumberFormat="1" applyFont="1" applyFill="1" applyBorder="1" applyAlignment="1">
      <alignment horizontal="left" vertical="center"/>
    </xf>
    <xf numFmtId="0" fontId="10" fillId="3" borderId="22" xfId="0" applyNumberFormat="1" applyFont="1" applyFill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 wrapText="1" indent="1"/>
    </xf>
    <xf numFmtId="0" fontId="4" fillId="0" borderId="9" xfId="0" applyNumberFormat="1" applyFont="1" applyBorder="1" applyAlignment="1">
      <alignment horizontal="left" vertical="center" wrapText="1" indent="1"/>
    </xf>
    <xf numFmtId="0" fontId="4" fillId="0" borderId="10" xfId="0" applyNumberFormat="1" applyFont="1" applyBorder="1" applyAlignment="1">
      <alignment horizontal="left" vertical="center" wrapText="1" indent="1"/>
    </xf>
    <xf numFmtId="0" fontId="5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9" xfId="0" applyNumberFormat="1" applyFont="1" applyFill="1" applyBorder="1" applyAlignment="1">
      <alignment horizontal="left" vertical="center" wrapText="1"/>
    </xf>
    <xf numFmtId="0" fontId="10" fillId="3" borderId="10" xfId="0" applyNumberFormat="1" applyFont="1" applyFill="1" applyBorder="1" applyAlignment="1">
      <alignment horizontal="left" vertical="center" wrapText="1"/>
    </xf>
    <xf numFmtId="0" fontId="10" fillId="3" borderId="8" xfId="0" applyNumberFormat="1" applyFont="1" applyFill="1" applyBorder="1" applyAlignment="1">
      <alignment horizontal="left" vertical="center" indent="1"/>
    </xf>
    <xf numFmtId="0" fontId="10" fillId="3" borderId="9" xfId="0" applyNumberFormat="1" applyFont="1" applyFill="1" applyBorder="1" applyAlignment="1">
      <alignment horizontal="left" vertical="center" indent="1"/>
    </xf>
    <xf numFmtId="0" fontId="10" fillId="3" borderId="10" xfId="0" applyNumberFormat="1" applyFont="1" applyFill="1" applyBorder="1" applyAlignment="1">
      <alignment horizontal="left" vertical="center" indent="1"/>
    </xf>
    <xf numFmtId="0" fontId="10" fillId="3" borderId="8" xfId="0" applyNumberFormat="1" applyFont="1" applyFill="1" applyBorder="1" applyAlignment="1">
      <alignment horizontal="left" vertical="center"/>
    </xf>
    <xf numFmtId="0" fontId="10" fillId="3" borderId="9" xfId="0" applyNumberFormat="1" applyFont="1" applyFill="1" applyBorder="1" applyAlignment="1">
      <alignment horizontal="left" vertical="center"/>
    </xf>
    <xf numFmtId="0" fontId="10" fillId="3" borderId="10" xfId="0" applyNumberFormat="1" applyFont="1" applyFill="1" applyBorder="1" applyAlignment="1">
      <alignment horizontal="left" vertical="center"/>
    </xf>
    <xf numFmtId="0" fontId="4" fillId="0" borderId="32" xfId="0" applyNumberFormat="1" applyFont="1" applyBorder="1" applyAlignment="1">
      <alignment horizontal="left" vertical="center" wrapText="1" indent="1"/>
    </xf>
    <xf numFmtId="0" fontId="4" fillId="0" borderId="33" xfId="0" applyNumberFormat="1" applyFont="1" applyBorder="1" applyAlignment="1">
      <alignment horizontal="left" vertical="center" wrapText="1" indent="1"/>
    </xf>
    <xf numFmtId="0" fontId="4" fillId="0" borderId="34" xfId="0" applyNumberFormat="1" applyFont="1" applyBorder="1" applyAlignment="1">
      <alignment horizontal="left" vertical="center" wrapText="1" indent="1"/>
    </xf>
    <xf numFmtId="0" fontId="4" fillId="0" borderId="8" xfId="0" applyNumberFormat="1" applyFont="1" applyFill="1" applyBorder="1" applyAlignment="1">
      <alignment horizontal="left" vertical="center" indent="2"/>
    </xf>
    <xf numFmtId="0" fontId="4" fillId="0" borderId="9" xfId="0" applyNumberFormat="1" applyFont="1" applyFill="1" applyBorder="1" applyAlignment="1">
      <alignment horizontal="left" vertical="center" indent="2"/>
    </xf>
    <xf numFmtId="0" fontId="4" fillId="0" borderId="10" xfId="0" applyNumberFormat="1" applyFont="1" applyFill="1" applyBorder="1" applyAlignment="1">
      <alignment horizontal="left" vertical="center" indent="2"/>
    </xf>
    <xf numFmtId="0" fontId="2" fillId="2" borderId="27" xfId="0" applyNumberFormat="1" applyFont="1" applyFill="1" applyBorder="1" applyAlignment="1">
      <alignment horizontal="left" vertical="center" indent="5"/>
    </xf>
    <xf numFmtId="0" fontId="2" fillId="2" borderId="28" xfId="0" applyNumberFormat="1" applyFont="1" applyFill="1" applyBorder="1" applyAlignment="1">
      <alignment horizontal="left" vertical="center" indent="5"/>
    </xf>
    <xf numFmtId="0" fontId="2" fillId="2" borderId="29" xfId="0" applyNumberFormat="1" applyFont="1" applyFill="1" applyBorder="1" applyAlignment="1">
      <alignment horizontal="left" vertical="center" indent="5"/>
    </xf>
    <xf numFmtId="0" fontId="4" fillId="0" borderId="32" xfId="0" applyNumberFormat="1" applyFont="1" applyBorder="1" applyAlignment="1">
      <alignment horizontal="left" vertical="center" indent="3"/>
    </xf>
    <xf numFmtId="0" fontId="4" fillId="0" borderId="33" xfId="0" applyNumberFormat="1" applyFont="1" applyBorder="1" applyAlignment="1">
      <alignment horizontal="left" vertical="center" indent="3"/>
    </xf>
    <xf numFmtId="0" fontId="4" fillId="0" borderId="34" xfId="0" applyNumberFormat="1" applyFont="1" applyBorder="1" applyAlignment="1">
      <alignment horizontal="left" vertical="center" indent="3"/>
    </xf>
    <xf numFmtId="0" fontId="4" fillId="0" borderId="23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/>
    </xf>
    <xf numFmtId="0" fontId="4" fillId="4" borderId="8" xfId="0" applyNumberFormat="1" applyFont="1" applyFill="1" applyBorder="1" applyAlignment="1">
      <alignment horizontal="left" vertical="center" indent="1"/>
    </xf>
    <xf numFmtId="0" fontId="4" fillId="4" borderId="9" xfId="0" applyNumberFormat="1" applyFont="1" applyFill="1" applyBorder="1" applyAlignment="1">
      <alignment horizontal="left" vertical="center" indent="1"/>
    </xf>
    <xf numFmtId="0" fontId="4" fillId="4" borderId="10" xfId="0" applyNumberFormat="1" applyFont="1" applyFill="1" applyBorder="1" applyAlignment="1">
      <alignment horizontal="left" vertical="center" indent="1"/>
    </xf>
    <xf numFmtId="0" fontId="4" fillId="0" borderId="8" xfId="0" applyNumberFormat="1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2" fillId="2" borderId="27" xfId="0" applyNumberFormat="1" applyFont="1" applyFill="1" applyBorder="1" applyAlignment="1">
      <alignment horizontal="left" vertical="center" indent="2"/>
    </xf>
    <xf numFmtId="0" fontId="2" fillId="2" borderId="28" xfId="0" applyNumberFormat="1" applyFont="1" applyFill="1" applyBorder="1" applyAlignment="1">
      <alignment horizontal="left" vertical="center" indent="2"/>
    </xf>
    <xf numFmtId="0" fontId="2" fillId="2" borderId="29" xfId="0" applyNumberFormat="1" applyFont="1" applyFill="1" applyBorder="1" applyAlignment="1">
      <alignment horizontal="left" vertical="center" indent="2"/>
    </xf>
    <xf numFmtId="0" fontId="4" fillId="0" borderId="16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3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10" fillId="3" borderId="32" xfId="0" applyNumberFormat="1" applyFont="1" applyFill="1" applyBorder="1" applyAlignment="1">
      <alignment horizontal="left" vertical="center"/>
    </xf>
    <xf numFmtId="0" fontId="10" fillId="3" borderId="33" xfId="0" applyNumberFormat="1" applyFont="1" applyFill="1" applyBorder="1" applyAlignment="1">
      <alignment horizontal="left" vertical="center"/>
    </xf>
    <xf numFmtId="0" fontId="10" fillId="3" borderId="34" xfId="0" applyNumberFormat="1" applyFont="1" applyFill="1" applyBorder="1" applyAlignment="1">
      <alignment horizontal="left" vertical="center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/>
    </xf>
    <xf numFmtId="0" fontId="4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center" wrapText="1"/>
    </xf>
    <xf numFmtId="0" fontId="8" fillId="0" borderId="0" xfId="0" applyNumberFormat="1" applyFont="1" applyFill="1" applyBorder="1" applyAlignment="1">
      <alignment horizontal="center"/>
    </xf>
    <xf numFmtId="49" fontId="43" fillId="0" borderId="12" xfId="0" applyNumberFormat="1" applyFont="1" applyFill="1" applyBorder="1" applyAlignment="1">
      <alignment horizontal="center"/>
    </xf>
    <xf numFmtId="0" fontId="8" fillId="0" borderId="12" xfId="0" applyNumberFormat="1" applyFont="1" applyFill="1" applyBorder="1" applyAlignment="1">
      <alignment horizontal="center" wrapText="1"/>
    </xf>
    <xf numFmtId="0" fontId="8" fillId="0" borderId="0" xfId="0" applyNumberFormat="1" applyFont="1" applyFill="1" applyBorder="1" applyAlignment="1">
      <alignment horizontal="center" wrapText="1"/>
    </xf>
    <xf numFmtId="0" fontId="8" fillId="0" borderId="13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/>
    </xf>
    <xf numFmtId="164" fontId="42" fillId="0" borderId="0" xfId="0" applyNumberFormat="1" applyFont="1" applyFill="1" applyBorder="1" applyAlignment="1">
      <alignment horizontal="left"/>
    </xf>
    <xf numFmtId="49" fontId="43" fillId="0" borderId="12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left"/>
    </xf>
    <xf numFmtId="0" fontId="8" fillId="0" borderId="6" xfId="0" applyNumberFormat="1" applyFont="1" applyFill="1" applyBorder="1" applyAlignment="1">
      <alignment horizontal="center" vertical="center" wrapText="1"/>
    </xf>
    <xf numFmtId="0" fontId="42" fillId="0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 wrapText="1"/>
    </xf>
    <xf numFmtId="0" fontId="42" fillId="0" borderId="1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textRotation="90" wrapText="1"/>
    </xf>
    <xf numFmtId="0" fontId="8" fillId="0" borderId="3" xfId="0" applyNumberFormat="1" applyFont="1" applyFill="1" applyBorder="1" applyAlignment="1">
      <alignment horizontal="center" vertical="center" textRotation="90" wrapText="1"/>
    </xf>
    <xf numFmtId="0" fontId="8" fillId="0" borderId="6" xfId="0" applyNumberFormat="1" applyFont="1" applyFill="1" applyBorder="1" applyAlignment="1">
      <alignment horizontal="center" vertical="center" textRotation="90" wrapText="1"/>
    </xf>
    <xf numFmtId="0" fontId="8" fillId="0" borderId="4" xfId="0" applyNumberFormat="1" applyFont="1" applyFill="1" applyBorder="1" applyAlignment="1">
      <alignment horizontal="center" vertical="center" textRotation="90" wrapText="1"/>
    </xf>
    <xf numFmtId="0" fontId="8" fillId="0" borderId="5" xfId="0" applyNumberFormat="1" applyFont="1" applyFill="1" applyBorder="1" applyAlignment="1">
      <alignment horizontal="center" vertical="center" textRotation="90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42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textRotation="90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/>
    </xf>
    <xf numFmtId="0" fontId="42" fillId="0" borderId="1" xfId="0" applyNumberFormat="1" applyFont="1" applyFill="1" applyBorder="1" applyAlignment="1">
      <alignment horizontal="center" vertical="top"/>
    </xf>
    <xf numFmtId="0" fontId="44" fillId="0" borderId="41" xfId="0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/>
    </xf>
    <xf numFmtId="0" fontId="44" fillId="0" borderId="1" xfId="0" applyNumberFormat="1" applyFont="1" applyFill="1" applyBorder="1" applyAlignment="1">
      <alignment horizontal="left" wrapText="1"/>
    </xf>
    <xf numFmtId="10" fontId="8" fillId="0" borderId="0" xfId="0" applyNumberFormat="1" applyFont="1" applyFill="1" applyBorder="1" applyAlignment="1">
      <alignment horizontal="left"/>
    </xf>
    <xf numFmtId="0" fontId="8" fillId="0" borderId="41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left" wrapText="1"/>
    </xf>
    <xf numFmtId="0" fontId="8" fillId="0" borderId="8" xfId="0" applyNumberFormat="1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horizontal="center"/>
    </xf>
    <xf numFmtId="0" fontId="8" fillId="0" borderId="10" xfId="0" applyNumberFormat="1" applyFont="1" applyFill="1" applyBorder="1" applyAlignment="1">
      <alignment horizontal="center"/>
    </xf>
    <xf numFmtId="0" fontId="45" fillId="0" borderId="0" xfId="0" applyNumberFormat="1" applyFont="1" applyFill="1" applyBorder="1" applyAlignment="1">
      <alignment horizontal="left"/>
    </xf>
    <xf numFmtId="0" fontId="45" fillId="0" borderId="0" xfId="0" applyNumberFormat="1" applyFont="1" applyFill="1" applyBorder="1" applyAlignment="1">
      <alignment horizontal="left" vertical="center"/>
    </xf>
    <xf numFmtId="0" fontId="45" fillId="0" borderId="0" xfId="0" applyNumberFormat="1" applyFont="1" applyFill="1" applyBorder="1" applyAlignment="1">
      <alignment horizontal="right"/>
    </xf>
    <xf numFmtId="0" fontId="45" fillId="0" borderId="0" xfId="0" applyNumberFormat="1" applyFont="1" applyFill="1" applyBorder="1" applyAlignment="1">
      <alignment horizontal="right" vertical="top" wrapText="1"/>
    </xf>
    <xf numFmtId="0" fontId="46" fillId="0" borderId="0" xfId="0" applyNumberFormat="1" applyFont="1" applyFill="1" applyBorder="1" applyAlignment="1">
      <alignment horizontal="center"/>
    </xf>
    <xf numFmtId="0" fontId="46" fillId="0" borderId="0" xfId="0" applyNumberFormat="1" applyFont="1" applyFill="1" applyBorder="1" applyAlignment="1">
      <alignment horizontal="left"/>
    </xf>
    <xf numFmtId="0" fontId="46" fillId="0" borderId="0" xfId="0" applyNumberFormat="1" applyFont="1" applyFill="1" applyBorder="1" applyAlignment="1">
      <alignment horizontal="right"/>
    </xf>
    <xf numFmtId="49" fontId="47" fillId="0" borderId="12" xfId="0" applyNumberFormat="1" applyFont="1" applyFill="1" applyBorder="1" applyAlignment="1">
      <alignment horizontal="center"/>
    </xf>
    <xf numFmtId="0" fontId="47" fillId="0" borderId="12" xfId="0" applyNumberFormat="1" applyFont="1" applyFill="1" applyBorder="1" applyAlignment="1">
      <alignment horizontal="center"/>
    </xf>
    <xf numFmtId="0" fontId="46" fillId="0" borderId="0" xfId="0" applyNumberFormat="1" applyFont="1" applyFill="1" applyBorder="1" applyAlignment="1">
      <alignment horizontal="left" vertical="center"/>
    </xf>
    <xf numFmtId="0" fontId="46" fillId="0" borderId="12" xfId="0" applyNumberFormat="1" applyFont="1" applyFill="1" applyBorder="1" applyAlignment="1">
      <alignment horizontal="center" wrapText="1"/>
    </xf>
    <xf numFmtId="0" fontId="46" fillId="0" borderId="0" xfId="0" applyNumberFormat="1" applyFont="1" applyFill="1" applyBorder="1" applyAlignment="1">
      <alignment horizontal="center" wrapText="1"/>
    </xf>
    <xf numFmtId="0" fontId="48" fillId="0" borderId="0" xfId="0" applyNumberFormat="1" applyFont="1" applyFill="1" applyBorder="1" applyAlignment="1">
      <alignment horizontal="left"/>
    </xf>
    <xf numFmtId="0" fontId="48" fillId="0" borderId="13" xfId="0" applyNumberFormat="1" applyFont="1" applyFill="1" applyBorder="1" applyAlignment="1">
      <alignment horizontal="center" vertical="top"/>
    </xf>
    <xf numFmtId="0" fontId="48" fillId="0" borderId="0" xfId="0" applyNumberFormat="1" applyFont="1" applyFill="1" applyBorder="1" applyAlignment="1">
      <alignment horizontal="center" vertical="top"/>
    </xf>
    <xf numFmtId="0" fontId="49" fillId="0" borderId="0" xfId="0" applyNumberFormat="1" applyFont="1" applyFill="1" applyBorder="1" applyAlignment="1">
      <alignment horizontal="left"/>
    </xf>
    <xf numFmtId="0" fontId="49" fillId="0" borderId="0" xfId="0" applyNumberFormat="1" applyFont="1" applyFill="1" applyBorder="1" applyAlignment="1">
      <alignment horizontal="left" vertical="center"/>
    </xf>
    <xf numFmtId="164" fontId="50" fillId="0" borderId="0" xfId="1" applyFont="1" applyFill="1" applyBorder="1" applyAlignment="1">
      <alignment horizontal="left"/>
    </xf>
    <xf numFmtId="49" fontId="47" fillId="0" borderId="12" xfId="0" applyNumberFormat="1" applyFont="1" applyFill="1" applyBorder="1" applyAlignment="1">
      <alignment horizontal="center" wrapText="1"/>
    </xf>
    <xf numFmtId="0" fontId="47" fillId="0" borderId="12" xfId="0" applyNumberFormat="1" applyFont="1" applyFill="1" applyBorder="1" applyAlignment="1">
      <alignment horizontal="center" wrapText="1"/>
    </xf>
    <xf numFmtId="49" fontId="46" fillId="0" borderId="0" xfId="0" applyNumberFormat="1" applyFont="1" applyFill="1" applyBorder="1" applyAlignment="1">
      <alignment horizont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NumberFormat="1" applyFont="1" applyFill="1" applyBorder="1" applyAlignment="1">
      <alignment horizontal="center"/>
    </xf>
    <xf numFmtId="164" fontId="44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49" fontId="51" fillId="0" borderId="12" xfId="0" applyNumberFormat="1" applyFont="1" applyFill="1" applyBorder="1" applyAlignment="1">
      <alignment horizontal="center"/>
    </xf>
    <xf numFmtId="0" fontId="51" fillId="0" borderId="12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top"/>
    </xf>
    <xf numFmtId="49" fontId="51" fillId="0" borderId="12" xfId="0" applyNumberFormat="1" applyFont="1" applyFill="1" applyBorder="1" applyAlignment="1">
      <alignment horizontal="center" wrapText="1"/>
    </xf>
    <xf numFmtId="0" fontId="51" fillId="0" borderId="12" xfId="0" applyNumberFormat="1" applyFont="1" applyFill="1" applyBorder="1" applyAlignment="1">
      <alignment horizont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NumberFormat="1" applyFont="1" applyFill="1" applyBorder="1" applyAlignment="1"/>
    <xf numFmtId="164" fontId="44" fillId="0" borderId="41" xfId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/>
    </xf>
    <xf numFmtId="164" fontId="44" fillId="0" borderId="1" xfId="1" applyFont="1" applyFill="1" applyBorder="1" applyAlignment="1">
      <alignment horizontal="center" vertical="center"/>
    </xf>
    <xf numFmtId="4" fontId="44" fillId="0" borderId="1" xfId="0" applyNumberFormat="1" applyFont="1" applyFill="1" applyBorder="1" applyAlignment="1">
      <alignment horizontal="center" vertical="center" wrapText="1"/>
    </xf>
    <xf numFmtId="0" fontId="44" fillId="0" borderId="1" xfId="0" applyNumberFormat="1" applyFont="1" applyFill="1" applyBorder="1" applyAlignment="1">
      <alignment horizontal="center"/>
    </xf>
    <xf numFmtId="0" fontId="44" fillId="0" borderId="0" xfId="0" applyNumberFormat="1" applyFont="1" applyFill="1" applyBorder="1" applyAlignment="1">
      <alignment horizontal="left"/>
    </xf>
    <xf numFmtId="164" fontId="8" fillId="0" borderId="4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</cellXfs>
  <cellStyles count="82"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Акцент1 2" xfId="16"/>
    <cellStyle name="40% - Акцент2 2" xfId="17"/>
    <cellStyle name="40% - Акцент3 2" xfId="18"/>
    <cellStyle name="40% - Акцент4 2" xfId="19"/>
    <cellStyle name="40% - Акцент5 2" xfId="20"/>
    <cellStyle name="40% - Акцент6 2" xfId="21"/>
    <cellStyle name="60% - Акцент1 2" xfId="22"/>
    <cellStyle name="60% - Акцент2 2" xfId="23"/>
    <cellStyle name="60% - Акцент3 2" xfId="24"/>
    <cellStyle name="60% - Акцент4 2" xfId="25"/>
    <cellStyle name="60% - Акцент5 2" xfId="26"/>
    <cellStyle name="60% - Акцент6 2" xfId="27"/>
    <cellStyle name="Normal" xfId="2"/>
    <cellStyle name="Normal 2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ывод 2" xfId="36"/>
    <cellStyle name="Вычисление 2" xfId="37"/>
    <cellStyle name="Заголовок 1 2" xfId="38"/>
    <cellStyle name="Заголовок 2 2" xfId="39"/>
    <cellStyle name="Заголовок 3 2" xfId="40"/>
    <cellStyle name="Заголовок 4 2" xfId="41"/>
    <cellStyle name="Итог 2" xfId="42"/>
    <cellStyle name="Контрольная ячейка 2" xfId="43"/>
    <cellStyle name="Название 2" xfId="44"/>
    <cellStyle name="Нейтральный 2" xfId="45"/>
    <cellStyle name="Обычный" xfId="0" builtinId="0"/>
    <cellStyle name="Обычный 12" xfId="46"/>
    <cellStyle name="Обычный 12 2" xfId="47"/>
    <cellStyle name="Обычный 2" xfId="5"/>
    <cellStyle name="Обычный 2 2" xfId="7"/>
    <cellStyle name="Обычный 2 2 2" xfId="8"/>
    <cellStyle name="Обычный 2 26 2" xfId="48"/>
    <cellStyle name="Обычный 3" xfId="3"/>
    <cellStyle name="Обычный 3 10 2" xfId="49"/>
    <cellStyle name="Обычный 3 2" xfId="50"/>
    <cellStyle name="Обычный 3 2 2 2" xfId="51"/>
    <cellStyle name="Обычный 3 21" xfId="52"/>
    <cellStyle name="Обычный 30" xfId="53"/>
    <cellStyle name="Обычный 4" xfId="54"/>
    <cellStyle name="Обычный 4 2" xfId="55"/>
    <cellStyle name="Обычный 5" xfId="56"/>
    <cellStyle name="Обычный 6" xfId="57"/>
    <cellStyle name="Обычный 6 2" xfId="58"/>
    <cellStyle name="Обычный 6 2 2" xfId="59"/>
    <cellStyle name="Обычный 6 2 3" xfId="60"/>
    <cellStyle name="Обычный 7" xfId="4"/>
    <cellStyle name="Обычный 7 2" xfId="61"/>
    <cellStyle name="Обычный 8" xfId="62"/>
    <cellStyle name="Обычный 9" xfId="9"/>
    <cellStyle name="Плохой 2" xfId="63"/>
    <cellStyle name="Пояснение 2" xfId="64"/>
    <cellStyle name="Примечание 2" xfId="65"/>
    <cellStyle name="Процентный 2" xfId="66"/>
    <cellStyle name="Процентный 2 3" xfId="67"/>
    <cellStyle name="Процентный 2 3 2" xfId="68"/>
    <cellStyle name="Процентный 3" xfId="69"/>
    <cellStyle name="Процентный 4" xfId="70"/>
    <cellStyle name="Связанная ячейка 2" xfId="71"/>
    <cellStyle name="Стиль 1" xfId="72"/>
    <cellStyle name="Текст предупреждения 2" xfId="73"/>
    <cellStyle name="Финансовый" xfId="1" builtinId="3"/>
    <cellStyle name="Финансовый 2" xfId="6"/>
    <cellStyle name="Финансовый 2 2" xfId="75"/>
    <cellStyle name="Финансовый 2 2 2 2 2" xfId="76"/>
    <cellStyle name="Финансовый 3" xfId="77"/>
    <cellStyle name="Финансовый 4" xfId="74"/>
    <cellStyle name="Финансовый 5" xfId="78"/>
    <cellStyle name="Финансовый 5 2" xfId="79"/>
    <cellStyle name="Финансовый 6" xfId="80"/>
    <cellStyle name="Хороший 2" xfId="81"/>
  </cellStyles>
  <dxfs count="0"/>
  <tableStyles count="0" defaultTableStyle="TableStyleMedium2" defaultPivotStyle="PivotStyleLight16"/>
  <colors>
    <mruColors>
      <color rgb="FFEBFFEB"/>
      <color rgb="FF0000FF"/>
      <color rgb="FFCCFFCC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abSelected="1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I16" sqref="I16:I17"/>
    </sheetView>
  </sheetViews>
  <sheetFormatPr defaultColWidth="9.140625" defaultRowHeight="10.5" x14ac:dyDescent="0.2"/>
  <cols>
    <col min="1" max="1" width="8" style="236" customWidth="1"/>
    <col min="2" max="2" width="22" style="236" customWidth="1"/>
    <col min="3" max="3" width="9.7109375" style="236" customWidth="1"/>
    <col min="4" max="4" width="10.28515625" style="237" customWidth="1"/>
    <col min="5" max="6" width="10.28515625" style="236" customWidth="1"/>
    <col min="7" max="7" width="10.7109375" style="236" customWidth="1"/>
    <col min="8" max="8" width="7.140625" style="236" customWidth="1"/>
    <col min="9" max="9" width="5.42578125" style="236" customWidth="1"/>
    <col min="10" max="10" width="5.85546875" style="236" customWidth="1"/>
    <col min="11" max="11" width="7.140625" style="236" customWidth="1"/>
    <col min="12" max="12" width="5.42578125" style="236" customWidth="1"/>
    <col min="13" max="13" width="6.85546875" style="236" customWidth="1"/>
    <col min="14" max="14" width="5.42578125" style="236" customWidth="1"/>
    <col min="15" max="15" width="6.7109375" style="236" customWidth="1"/>
    <col min="16" max="16" width="7.140625" style="236" customWidth="1"/>
    <col min="17" max="17" width="5.42578125" style="236" customWidth="1"/>
    <col min="18" max="18" width="11.140625" style="236" customWidth="1"/>
    <col min="19" max="19" width="6" style="236" customWidth="1"/>
    <col min="20" max="20" width="6.140625" style="236" customWidth="1"/>
    <col min="21" max="21" width="5.140625" style="236" customWidth="1"/>
    <col min="22" max="22" width="3.7109375" style="236" customWidth="1"/>
    <col min="23" max="23" width="5.140625" style="236" customWidth="1"/>
    <col min="24" max="24" width="3.7109375" style="236" customWidth="1"/>
    <col min="25" max="25" width="6" style="236" customWidth="1"/>
    <col min="26" max="26" width="7.7109375" style="236" customWidth="1"/>
    <col min="27" max="27" width="5.140625" style="236" customWidth="1"/>
    <col min="28" max="28" width="3.7109375" style="236" customWidth="1"/>
    <col min="29" max="29" width="6.7109375" style="236" customWidth="1"/>
    <col min="30" max="16384" width="9.140625" style="236"/>
  </cols>
  <sheetData>
    <row r="1" spans="1:33" x14ac:dyDescent="0.2">
      <c r="AC1" s="238" t="s">
        <v>16</v>
      </c>
    </row>
    <row r="2" spans="1:33" ht="21.75" customHeight="1" x14ac:dyDescent="0.2">
      <c r="Z2" s="239" t="s">
        <v>17</v>
      </c>
      <c r="AA2" s="239"/>
      <c r="AB2" s="239"/>
      <c r="AC2" s="239"/>
    </row>
    <row r="3" spans="1:33" x14ac:dyDescent="0.2">
      <c r="A3" s="240" t="s">
        <v>18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</row>
    <row r="4" spans="1:33" ht="11.25" x14ac:dyDescent="0.2">
      <c r="I4" s="238" t="s">
        <v>19</v>
      </c>
      <c r="J4" s="242" t="s">
        <v>745</v>
      </c>
      <c r="K4" s="242"/>
    </row>
    <row r="5" spans="1:33" ht="11.25" customHeight="1" x14ac:dyDescent="0.2"/>
    <row r="6" spans="1:33" x14ac:dyDescent="0.2">
      <c r="G6" s="238" t="s">
        <v>20</v>
      </c>
      <c r="H6" s="243" t="s">
        <v>761</v>
      </c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4"/>
    </row>
    <row r="7" spans="1:33" x14ac:dyDescent="0.2">
      <c r="H7" s="245" t="s">
        <v>21</v>
      </c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6"/>
    </row>
    <row r="8" spans="1:33" ht="11.25" customHeight="1" x14ac:dyDescent="0.2"/>
    <row r="9" spans="1:33" ht="11.25" x14ac:dyDescent="0.2">
      <c r="J9" s="238" t="s">
        <v>22</v>
      </c>
      <c r="K9" s="242" t="s">
        <v>746</v>
      </c>
      <c r="L9" s="242"/>
      <c r="M9" s="236" t="s">
        <v>23</v>
      </c>
    </row>
    <row r="10" spans="1:33" ht="11.25" customHeight="1" x14ac:dyDescent="0.2"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</row>
    <row r="11" spans="1:33" ht="11.25" x14ac:dyDescent="0.2">
      <c r="J11" s="238" t="s">
        <v>24</v>
      </c>
      <c r="K11" s="248" t="s">
        <v>760</v>
      </c>
      <c r="L11" s="248"/>
      <c r="M11" s="248"/>
      <c r="N11" s="248"/>
      <c r="O11" s="248"/>
      <c r="P11" s="248"/>
      <c r="Q11" s="248"/>
      <c r="R11" s="248"/>
      <c r="S11" s="248"/>
      <c r="U11" s="249"/>
    </row>
    <row r="12" spans="1:33" x14ac:dyDescent="0.2">
      <c r="K12" s="245" t="s">
        <v>25</v>
      </c>
      <c r="L12" s="245"/>
      <c r="M12" s="245"/>
      <c r="N12" s="245"/>
      <c r="O12" s="245"/>
      <c r="P12" s="245"/>
      <c r="Q12" s="245"/>
      <c r="R12" s="245"/>
      <c r="S12" s="245"/>
    </row>
    <row r="13" spans="1:33" ht="11.25" customHeight="1" x14ac:dyDescent="0.2"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</row>
    <row r="14" spans="1:33" ht="15" customHeight="1" x14ac:dyDescent="0.2">
      <c r="A14" s="250" t="s">
        <v>0</v>
      </c>
      <c r="B14" s="250" t="s">
        <v>1</v>
      </c>
      <c r="C14" s="250" t="s">
        <v>29</v>
      </c>
      <c r="D14" s="251" t="s">
        <v>28</v>
      </c>
      <c r="E14" s="250" t="s">
        <v>2</v>
      </c>
      <c r="F14" s="250" t="s">
        <v>757</v>
      </c>
      <c r="G14" s="250" t="s">
        <v>758</v>
      </c>
      <c r="H14" s="252" t="s">
        <v>748</v>
      </c>
      <c r="I14" s="253"/>
      <c r="J14" s="253"/>
      <c r="K14" s="253"/>
      <c r="L14" s="253"/>
      <c r="M14" s="253"/>
      <c r="N14" s="253"/>
      <c r="O14" s="253"/>
      <c r="P14" s="253"/>
      <c r="Q14" s="254"/>
      <c r="R14" s="250" t="s">
        <v>744</v>
      </c>
      <c r="S14" s="252" t="s">
        <v>747</v>
      </c>
      <c r="T14" s="253"/>
      <c r="U14" s="253"/>
      <c r="V14" s="253"/>
      <c r="W14" s="253"/>
      <c r="X14" s="253"/>
      <c r="Y14" s="253"/>
      <c r="Z14" s="253"/>
      <c r="AA14" s="253"/>
      <c r="AB14" s="254"/>
      <c r="AC14" s="250" t="s">
        <v>14</v>
      </c>
    </row>
    <row r="15" spans="1:33" ht="15" customHeight="1" x14ac:dyDescent="0.2">
      <c r="A15" s="255"/>
      <c r="B15" s="255"/>
      <c r="C15" s="255"/>
      <c r="D15" s="256"/>
      <c r="E15" s="255"/>
      <c r="F15" s="255"/>
      <c r="G15" s="255"/>
      <c r="H15" s="252" t="s">
        <v>3</v>
      </c>
      <c r="I15" s="253"/>
      <c r="J15" s="253"/>
      <c r="K15" s="253"/>
      <c r="L15" s="254"/>
      <c r="M15" s="252" t="s">
        <v>9</v>
      </c>
      <c r="N15" s="253"/>
      <c r="O15" s="253"/>
      <c r="P15" s="253"/>
      <c r="Q15" s="254"/>
      <c r="R15" s="255"/>
      <c r="S15" s="257" t="s">
        <v>11</v>
      </c>
      <c r="T15" s="258"/>
      <c r="U15" s="257" t="s">
        <v>5</v>
      </c>
      <c r="V15" s="258"/>
      <c r="W15" s="257" t="s">
        <v>32</v>
      </c>
      <c r="X15" s="258"/>
      <c r="Y15" s="257" t="s">
        <v>6</v>
      </c>
      <c r="Z15" s="258"/>
      <c r="AA15" s="257" t="s">
        <v>7</v>
      </c>
      <c r="AB15" s="258"/>
      <c r="AC15" s="255"/>
    </row>
    <row r="16" spans="1:33" ht="69" customHeight="1" x14ac:dyDescent="0.2">
      <c r="A16" s="255"/>
      <c r="B16" s="255"/>
      <c r="C16" s="255"/>
      <c r="D16" s="256"/>
      <c r="E16" s="255"/>
      <c r="F16" s="255"/>
      <c r="G16" s="255"/>
      <c r="H16" s="257" t="s">
        <v>4</v>
      </c>
      <c r="I16" s="257" t="s">
        <v>5</v>
      </c>
      <c r="J16" s="257" t="s">
        <v>31</v>
      </c>
      <c r="K16" s="257" t="s">
        <v>6</v>
      </c>
      <c r="L16" s="259" t="s">
        <v>7</v>
      </c>
      <c r="M16" s="257" t="s">
        <v>10</v>
      </c>
      <c r="N16" s="257" t="s">
        <v>5</v>
      </c>
      <c r="O16" s="257" t="s">
        <v>8</v>
      </c>
      <c r="P16" s="257" t="s">
        <v>6</v>
      </c>
      <c r="Q16" s="259" t="s">
        <v>7</v>
      </c>
      <c r="R16" s="255"/>
      <c r="S16" s="260"/>
      <c r="T16" s="261"/>
      <c r="U16" s="260"/>
      <c r="V16" s="261"/>
      <c r="W16" s="260"/>
      <c r="X16" s="261"/>
      <c r="Y16" s="260"/>
      <c r="Z16" s="261"/>
      <c r="AA16" s="260"/>
      <c r="AB16" s="261"/>
      <c r="AC16" s="255"/>
      <c r="AE16" s="249"/>
      <c r="AG16" s="249"/>
    </row>
    <row r="17" spans="1:31" ht="53.25" customHeight="1" x14ac:dyDescent="0.2">
      <c r="A17" s="262"/>
      <c r="B17" s="262"/>
      <c r="C17" s="262"/>
      <c r="D17" s="263"/>
      <c r="E17" s="262"/>
      <c r="F17" s="262"/>
      <c r="G17" s="262"/>
      <c r="H17" s="260"/>
      <c r="I17" s="260"/>
      <c r="J17" s="260"/>
      <c r="K17" s="260"/>
      <c r="L17" s="264"/>
      <c r="M17" s="260"/>
      <c r="N17" s="260"/>
      <c r="O17" s="260"/>
      <c r="P17" s="260"/>
      <c r="Q17" s="264"/>
      <c r="R17" s="262"/>
      <c r="S17" s="265" t="s">
        <v>12</v>
      </c>
      <c r="T17" s="266" t="s">
        <v>13</v>
      </c>
      <c r="U17" s="265" t="s">
        <v>12</v>
      </c>
      <c r="V17" s="266" t="s">
        <v>13</v>
      </c>
      <c r="W17" s="265" t="s">
        <v>12</v>
      </c>
      <c r="X17" s="266" t="s">
        <v>13</v>
      </c>
      <c r="Y17" s="265" t="s">
        <v>12</v>
      </c>
      <c r="Z17" s="266" t="s">
        <v>13</v>
      </c>
      <c r="AA17" s="265" t="s">
        <v>12</v>
      </c>
      <c r="AB17" s="266" t="s">
        <v>13</v>
      </c>
      <c r="AC17" s="262"/>
    </row>
    <row r="18" spans="1:31" x14ac:dyDescent="0.2">
      <c r="A18" s="267">
        <v>1</v>
      </c>
      <c r="B18" s="267">
        <v>2</v>
      </c>
      <c r="C18" s="267">
        <v>3</v>
      </c>
      <c r="D18" s="268">
        <v>4</v>
      </c>
      <c r="E18" s="267">
        <v>5</v>
      </c>
      <c r="F18" s="267">
        <v>6</v>
      </c>
      <c r="G18" s="267">
        <v>7</v>
      </c>
      <c r="H18" s="267">
        <v>8</v>
      </c>
      <c r="I18" s="267">
        <v>9</v>
      </c>
      <c r="J18" s="267">
        <v>10</v>
      </c>
      <c r="K18" s="267">
        <v>11</v>
      </c>
      <c r="L18" s="267">
        <v>12</v>
      </c>
      <c r="M18" s="267">
        <v>13</v>
      </c>
      <c r="N18" s="267">
        <v>14</v>
      </c>
      <c r="O18" s="267">
        <v>15</v>
      </c>
      <c r="P18" s="267">
        <v>16</v>
      </c>
      <c r="Q18" s="267">
        <v>17</v>
      </c>
      <c r="R18" s="267">
        <v>18</v>
      </c>
      <c r="S18" s="267">
        <v>19</v>
      </c>
      <c r="T18" s="267">
        <v>20</v>
      </c>
      <c r="U18" s="267">
        <v>21</v>
      </c>
      <c r="V18" s="267">
        <v>22</v>
      </c>
      <c r="W18" s="267">
        <v>23</v>
      </c>
      <c r="X18" s="267">
        <v>24</v>
      </c>
      <c r="Y18" s="267">
        <v>25</v>
      </c>
      <c r="Z18" s="267">
        <v>26</v>
      </c>
      <c r="AA18" s="267">
        <v>27</v>
      </c>
      <c r="AB18" s="267">
        <v>28</v>
      </c>
      <c r="AC18" s="267">
        <v>29</v>
      </c>
    </row>
    <row r="19" spans="1:31" ht="21" x14ac:dyDescent="0.2">
      <c r="A19" s="269">
        <v>0</v>
      </c>
      <c r="B19" s="269" t="s">
        <v>15</v>
      </c>
      <c r="C19" s="269"/>
      <c r="D19" s="270">
        <v>51.419115999999995</v>
      </c>
      <c r="E19" s="271" t="s">
        <v>593</v>
      </c>
      <c r="F19" s="270">
        <v>0</v>
      </c>
      <c r="G19" s="270">
        <v>51.419115999999995</v>
      </c>
      <c r="H19" s="270">
        <v>23.230615999999998</v>
      </c>
      <c r="I19" s="272"/>
      <c r="J19" s="272"/>
      <c r="K19" s="270">
        <v>23.230615999999998</v>
      </c>
      <c r="L19" s="272"/>
      <c r="M19" s="270">
        <v>23.204791680000003</v>
      </c>
      <c r="N19" s="273"/>
      <c r="O19" s="273"/>
      <c r="P19" s="270">
        <v>23.204791680000003</v>
      </c>
      <c r="Q19" s="273"/>
      <c r="R19" s="272">
        <f>G19-M19</f>
        <v>28.214324319999992</v>
      </c>
      <c r="S19" s="272">
        <f>M19-H19</f>
        <v>-2.5824319999994572E-2</v>
      </c>
      <c r="T19" s="270">
        <f>IF(H19=0,0,(S19/H19)*100)</f>
        <v>-0.11116502463815239</v>
      </c>
      <c r="U19" s="272">
        <f>I19-N19</f>
        <v>0</v>
      </c>
      <c r="V19" s="270">
        <f>IF(I19=0,0,(U19/I19)*100)</f>
        <v>0</v>
      </c>
      <c r="W19" s="272">
        <f>J19-O19</f>
        <v>0</v>
      </c>
      <c r="X19" s="270">
        <f>IF(J19=0,0,(W19/J19)*100)</f>
        <v>0</v>
      </c>
      <c r="Y19" s="272">
        <f>M19-H19</f>
        <v>-2.5824319999994572E-2</v>
      </c>
      <c r="Z19" s="270">
        <f>IF(K19=0,0,(Y19/K19)*100)</f>
        <v>-0.11116502463815239</v>
      </c>
      <c r="AA19" s="272">
        <f>L19-Q19</f>
        <v>0</v>
      </c>
      <c r="AB19" s="270">
        <f>IF(Q19=0,0,(AA19/Q19)*100)</f>
        <v>0</v>
      </c>
      <c r="AC19" s="274"/>
      <c r="AD19" s="275"/>
      <c r="AE19" s="249"/>
    </row>
    <row r="20" spans="1:31" ht="94.5" x14ac:dyDescent="0.2">
      <c r="A20" s="276" t="s">
        <v>762</v>
      </c>
      <c r="B20" s="277" t="s">
        <v>763</v>
      </c>
      <c r="C20" s="276" t="s">
        <v>764</v>
      </c>
      <c r="D20" s="271">
        <v>16.617387999999998</v>
      </c>
      <c r="E20" s="271" t="s">
        <v>593</v>
      </c>
      <c r="F20" s="271">
        <v>0</v>
      </c>
      <c r="G20" s="271">
        <v>16.617387999999998</v>
      </c>
      <c r="H20" s="271">
        <v>16.617387999999998</v>
      </c>
      <c r="I20" s="278"/>
      <c r="J20" s="278"/>
      <c r="K20" s="271">
        <v>16.617387999999998</v>
      </c>
      <c r="L20" s="278"/>
      <c r="M20" s="271">
        <v>22.76014378</v>
      </c>
      <c r="N20" s="279"/>
      <c r="O20" s="279"/>
      <c r="P20" s="271">
        <v>22.76014378</v>
      </c>
      <c r="Q20" s="279"/>
      <c r="R20" s="278">
        <f t="shared" ref="R20:R23" si="0">G20-M20</f>
        <v>-6.1427557800000017</v>
      </c>
      <c r="S20" s="272">
        <f t="shared" ref="S20:S23" si="1">M20-H20</f>
        <v>6.1427557800000017</v>
      </c>
      <c r="T20" s="270">
        <f t="shared" ref="T20:T23" si="2">IF(H20=0,0,(S20/H20)*100)</f>
        <v>36.965832295665251</v>
      </c>
      <c r="U20" s="272">
        <f t="shared" ref="U20:U23" si="3">I20-N20</f>
        <v>0</v>
      </c>
      <c r="V20" s="270">
        <f t="shared" ref="V20:V23" si="4">IF(I20=0,0,(U20/I20)*100)</f>
        <v>0</v>
      </c>
      <c r="W20" s="272">
        <f t="shared" ref="W20:W23" si="5">J20-O20</f>
        <v>0</v>
      </c>
      <c r="X20" s="270">
        <f t="shared" ref="X20:X23" si="6">IF(J20=0,0,(W20/J20)*100)</f>
        <v>0</v>
      </c>
      <c r="Y20" s="272">
        <f t="shared" ref="Y20:Y23" si="7">M20-H20</f>
        <v>6.1427557800000017</v>
      </c>
      <c r="Z20" s="270">
        <f t="shared" ref="Z20:Z23" si="8">IF(K20=0,0,(Y20/K20)*100)</f>
        <v>36.965832295665251</v>
      </c>
      <c r="AA20" s="278">
        <f t="shared" ref="AA20:AA23" si="9">L20-Q20</f>
        <v>0</v>
      </c>
      <c r="AB20" s="271">
        <f t="shared" ref="AB20:AB23" si="10">IF(Q20=0,0,(AA20/Q20)*100)</f>
        <v>0</v>
      </c>
      <c r="AC20" s="280"/>
    </row>
    <row r="21" spans="1:31" ht="84" x14ac:dyDescent="0.2">
      <c r="A21" s="276" t="s">
        <v>765</v>
      </c>
      <c r="B21" s="277" t="s">
        <v>766</v>
      </c>
      <c r="C21" s="276" t="s">
        <v>767</v>
      </c>
      <c r="D21" s="271">
        <v>3.6688679999999998</v>
      </c>
      <c r="E21" s="271" t="s">
        <v>593</v>
      </c>
      <c r="F21" s="271">
        <v>0</v>
      </c>
      <c r="G21" s="271">
        <v>3.6688679999999998</v>
      </c>
      <c r="H21" s="271">
        <v>3.4775999999999998</v>
      </c>
      <c r="I21" s="278"/>
      <c r="J21" s="278"/>
      <c r="K21" s="271">
        <v>3.4775999999999998</v>
      </c>
      <c r="L21" s="278"/>
      <c r="M21" s="271">
        <v>0.3013304</v>
      </c>
      <c r="N21" s="279"/>
      <c r="O21" s="279"/>
      <c r="P21" s="271">
        <v>0.3013304</v>
      </c>
      <c r="Q21" s="279"/>
      <c r="R21" s="278">
        <f t="shared" si="0"/>
        <v>3.3675375999999999</v>
      </c>
      <c r="S21" s="272">
        <f t="shared" si="1"/>
        <v>-3.1762695999999999</v>
      </c>
      <c r="T21" s="270">
        <f t="shared" si="2"/>
        <v>-91.335104669887272</v>
      </c>
      <c r="U21" s="272">
        <f t="shared" si="3"/>
        <v>0</v>
      </c>
      <c r="V21" s="270">
        <f t="shared" si="4"/>
        <v>0</v>
      </c>
      <c r="W21" s="272">
        <f t="shared" si="5"/>
        <v>0</v>
      </c>
      <c r="X21" s="270">
        <f t="shared" si="6"/>
        <v>0</v>
      </c>
      <c r="Y21" s="272">
        <f t="shared" si="7"/>
        <v>-3.1762695999999999</v>
      </c>
      <c r="Z21" s="270">
        <f t="shared" si="8"/>
        <v>-91.335104669887272</v>
      </c>
      <c r="AA21" s="278">
        <f t="shared" si="9"/>
        <v>0</v>
      </c>
      <c r="AB21" s="271">
        <f t="shared" si="10"/>
        <v>0</v>
      </c>
      <c r="AC21" s="280"/>
    </row>
    <row r="22" spans="1:31" ht="73.5" x14ac:dyDescent="0.2">
      <c r="A22" s="276" t="s">
        <v>768</v>
      </c>
      <c r="B22" s="277" t="s">
        <v>769</v>
      </c>
      <c r="C22" s="276" t="s">
        <v>770</v>
      </c>
      <c r="D22" s="271">
        <v>17.517748999999998</v>
      </c>
      <c r="E22" s="271" t="s">
        <v>593</v>
      </c>
      <c r="F22" s="271">
        <v>0</v>
      </c>
      <c r="G22" s="271">
        <v>17.517748999999998</v>
      </c>
      <c r="H22" s="271">
        <v>1.795628</v>
      </c>
      <c r="I22" s="278"/>
      <c r="J22" s="278"/>
      <c r="K22" s="271">
        <v>1.795628</v>
      </c>
      <c r="L22" s="278"/>
      <c r="M22" s="271">
        <v>4.57737E-2</v>
      </c>
      <c r="N22" s="279"/>
      <c r="O22" s="279"/>
      <c r="P22" s="271">
        <v>4.57737E-2</v>
      </c>
      <c r="Q22" s="279"/>
      <c r="R22" s="278">
        <f t="shared" si="0"/>
        <v>17.471975299999997</v>
      </c>
      <c r="S22" s="272">
        <f t="shared" si="1"/>
        <v>-1.7498543</v>
      </c>
      <c r="T22" s="270">
        <f t="shared" si="2"/>
        <v>-97.450825003842667</v>
      </c>
      <c r="U22" s="272">
        <f t="shared" si="3"/>
        <v>0</v>
      </c>
      <c r="V22" s="270">
        <f t="shared" si="4"/>
        <v>0</v>
      </c>
      <c r="W22" s="272">
        <f t="shared" si="5"/>
        <v>0</v>
      </c>
      <c r="X22" s="270">
        <f t="shared" si="6"/>
        <v>0</v>
      </c>
      <c r="Y22" s="272">
        <f t="shared" si="7"/>
        <v>-1.7498543</v>
      </c>
      <c r="Z22" s="270">
        <f t="shared" si="8"/>
        <v>-97.450825003842667</v>
      </c>
      <c r="AA22" s="278">
        <f t="shared" si="9"/>
        <v>0</v>
      </c>
      <c r="AB22" s="271">
        <f t="shared" si="10"/>
        <v>0</v>
      </c>
      <c r="AC22" s="280"/>
    </row>
    <row r="23" spans="1:31" ht="84" x14ac:dyDescent="0.2">
      <c r="A23" s="276" t="s">
        <v>771</v>
      </c>
      <c r="B23" s="277" t="s">
        <v>772</v>
      </c>
      <c r="C23" s="276" t="s">
        <v>773</v>
      </c>
      <c r="D23" s="271">
        <v>13.615110999999999</v>
      </c>
      <c r="E23" s="271" t="s">
        <v>593</v>
      </c>
      <c r="F23" s="271">
        <v>0</v>
      </c>
      <c r="G23" s="271">
        <v>13.615110999999999</v>
      </c>
      <c r="H23" s="271">
        <v>1.3399999999999999</v>
      </c>
      <c r="I23" s="278"/>
      <c r="J23" s="278"/>
      <c r="K23" s="271">
        <v>1.3399999999999999</v>
      </c>
      <c r="L23" s="278"/>
      <c r="M23" s="271">
        <v>9.7543799999999986E-2</v>
      </c>
      <c r="N23" s="279"/>
      <c r="O23" s="279"/>
      <c r="P23" s="271">
        <v>9.7543799999999986E-2</v>
      </c>
      <c r="Q23" s="279"/>
      <c r="R23" s="278">
        <f t="shared" si="0"/>
        <v>13.517567199999998</v>
      </c>
      <c r="S23" s="272">
        <f t="shared" si="1"/>
        <v>-1.2424561999999999</v>
      </c>
      <c r="T23" s="270">
        <f t="shared" si="2"/>
        <v>-92.720611940298511</v>
      </c>
      <c r="U23" s="272">
        <f t="shared" si="3"/>
        <v>0</v>
      </c>
      <c r="V23" s="270">
        <f t="shared" si="4"/>
        <v>0</v>
      </c>
      <c r="W23" s="272">
        <f t="shared" si="5"/>
        <v>0</v>
      </c>
      <c r="X23" s="270">
        <f t="shared" si="6"/>
        <v>0</v>
      </c>
      <c r="Y23" s="272">
        <f t="shared" si="7"/>
        <v>-1.2424561999999999</v>
      </c>
      <c r="Z23" s="270">
        <f t="shared" si="8"/>
        <v>-92.720611940298511</v>
      </c>
      <c r="AA23" s="278">
        <f t="shared" si="9"/>
        <v>0</v>
      </c>
      <c r="AB23" s="271">
        <f t="shared" si="10"/>
        <v>0</v>
      </c>
      <c r="AC23" s="280"/>
    </row>
    <row r="24" spans="1:31" x14ac:dyDescent="0.2">
      <c r="A24" s="281" t="s">
        <v>15</v>
      </c>
      <c r="B24" s="282"/>
      <c r="C24" s="283"/>
      <c r="D24" s="279">
        <f>D19</f>
        <v>51.419115999999995</v>
      </c>
      <c r="E24" s="279" t="str">
        <f t="shared" ref="E24:AC24" si="11">E19</f>
        <v>нд</v>
      </c>
      <c r="F24" s="279">
        <f t="shared" si="11"/>
        <v>0</v>
      </c>
      <c r="G24" s="279">
        <f t="shared" si="11"/>
        <v>51.419115999999995</v>
      </c>
      <c r="H24" s="279">
        <f t="shared" si="11"/>
        <v>23.230615999999998</v>
      </c>
      <c r="I24" s="279">
        <f t="shared" si="11"/>
        <v>0</v>
      </c>
      <c r="J24" s="279">
        <f t="shared" si="11"/>
        <v>0</v>
      </c>
      <c r="K24" s="279">
        <f t="shared" si="11"/>
        <v>23.230615999999998</v>
      </c>
      <c r="L24" s="279">
        <f t="shared" si="11"/>
        <v>0</v>
      </c>
      <c r="M24" s="279">
        <f t="shared" si="11"/>
        <v>23.204791680000003</v>
      </c>
      <c r="N24" s="279">
        <f t="shared" si="11"/>
        <v>0</v>
      </c>
      <c r="O24" s="279">
        <f t="shared" si="11"/>
        <v>0</v>
      </c>
      <c r="P24" s="279">
        <f t="shared" si="11"/>
        <v>23.204791680000003</v>
      </c>
      <c r="Q24" s="279">
        <f t="shared" si="11"/>
        <v>0</v>
      </c>
      <c r="R24" s="279">
        <f t="shared" si="11"/>
        <v>28.214324319999992</v>
      </c>
      <c r="S24" s="279">
        <f t="shared" si="11"/>
        <v>-2.5824319999994572E-2</v>
      </c>
      <c r="T24" s="279">
        <f t="shared" si="11"/>
        <v>-0.11116502463815239</v>
      </c>
      <c r="U24" s="279">
        <f t="shared" si="11"/>
        <v>0</v>
      </c>
      <c r="V24" s="279">
        <f t="shared" si="11"/>
        <v>0</v>
      </c>
      <c r="W24" s="279">
        <f t="shared" si="11"/>
        <v>0</v>
      </c>
      <c r="X24" s="279">
        <f t="shared" si="11"/>
        <v>0</v>
      </c>
      <c r="Y24" s="279">
        <f t="shared" si="11"/>
        <v>-2.5824319999994572E-2</v>
      </c>
      <c r="Z24" s="279">
        <f t="shared" si="11"/>
        <v>-0.11116502463815239</v>
      </c>
      <c r="AA24" s="279">
        <f t="shared" si="11"/>
        <v>0</v>
      </c>
      <c r="AB24" s="279">
        <f t="shared" si="11"/>
        <v>0</v>
      </c>
      <c r="AC24" s="279">
        <f t="shared" si="11"/>
        <v>0</v>
      </c>
    </row>
    <row r="25" spans="1:31" ht="9.9499999999999993" customHeight="1" x14ac:dyDescent="0.2"/>
    <row r="26" spans="1:31" x14ac:dyDescent="0.2">
      <c r="A26" s="236" t="s">
        <v>30</v>
      </c>
    </row>
    <row r="27" spans="1:31" x14ac:dyDescent="0.2">
      <c r="A27" s="236" t="s">
        <v>26</v>
      </c>
    </row>
    <row r="28" spans="1:31" x14ac:dyDescent="0.2">
      <c r="A28" s="236" t="s">
        <v>27</v>
      </c>
    </row>
  </sheetData>
  <mergeCells count="37">
    <mergeCell ref="Z2:AC2"/>
    <mergeCell ref="A3:AC3"/>
    <mergeCell ref="J4:K4"/>
    <mergeCell ref="K9:L9"/>
    <mergeCell ref="K11:S11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zoomScaleNormal="100" zoomScaleSheetLayoutView="100" workbookViewId="0">
      <selection activeCell="V19" sqref="V19"/>
    </sheetView>
  </sheetViews>
  <sheetFormatPr defaultRowHeight="15.75" x14ac:dyDescent="0.25"/>
  <cols>
    <col min="1" max="1" width="8.140625" style="299" customWidth="1"/>
    <col min="2" max="2" width="29.85546875" style="299" customWidth="1"/>
    <col min="3" max="3" width="12.7109375" style="299" customWidth="1"/>
    <col min="4" max="4" width="16.140625" style="299" customWidth="1"/>
    <col min="5" max="5" width="14" style="299" customWidth="1"/>
    <col min="6" max="7" width="10.42578125" style="299" customWidth="1"/>
    <col min="8" max="8" width="7.7109375" style="299" customWidth="1"/>
    <col min="9" max="9" width="9.28515625" style="299" customWidth="1"/>
    <col min="10" max="12" width="7.7109375" style="299" customWidth="1"/>
    <col min="13" max="13" width="8.5703125" style="300" customWidth="1"/>
    <col min="14" max="15" width="7.7109375" style="299" customWidth="1"/>
    <col min="16" max="16" width="8.28515625" style="299" customWidth="1"/>
    <col min="17" max="17" width="9" style="299" customWidth="1"/>
    <col min="18" max="19" width="7.7109375" style="299" customWidth="1"/>
    <col min="20" max="256" width="9.140625" style="299"/>
    <col min="257" max="257" width="8.140625" style="299" customWidth="1"/>
    <col min="258" max="258" width="29.85546875" style="299" customWidth="1"/>
    <col min="259" max="259" width="10.42578125" style="299" customWidth="1"/>
    <col min="260" max="260" width="17.85546875" style="299" customWidth="1"/>
    <col min="261" max="261" width="14" style="299" customWidth="1"/>
    <col min="262" max="271" width="7.7109375" style="299" customWidth="1"/>
    <col min="272" max="273" width="8.28515625" style="299" customWidth="1"/>
    <col min="274" max="275" width="7.7109375" style="299" customWidth="1"/>
    <col min="276" max="512" width="9.140625" style="299"/>
    <col min="513" max="513" width="8.140625" style="299" customWidth="1"/>
    <col min="514" max="514" width="29.85546875" style="299" customWidth="1"/>
    <col min="515" max="515" width="10.42578125" style="299" customWidth="1"/>
    <col min="516" max="516" width="17.85546875" style="299" customWidth="1"/>
    <col min="517" max="517" width="14" style="299" customWidth="1"/>
    <col min="518" max="527" width="7.7109375" style="299" customWidth="1"/>
    <col min="528" max="529" width="8.28515625" style="299" customWidth="1"/>
    <col min="530" max="531" width="7.7109375" style="299" customWidth="1"/>
    <col min="532" max="768" width="9.140625" style="299"/>
    <col min="769" max="769" width="8.140625" style="299" customWidth="1"/>
    <col min="770" max="770" width="29.85546875" style="299" customWidth="1"/>
    <col min="771" max="771" width="10.42578125" style="299" customWidth="1"/>
    <col min="772" max="772" width="17.85546875" style="299" customWidth="1"/>
    <col min="773" max="773" width="14" style="299" customWidth="1"/>
    <col min="774" max="783" width="7.7109375" style="299" customWidth="1"/>
    <col min="784" max="785" width="8.28515625" style="299" customWidth="1"/>
    <col min="786" max="787" width="7.7109375" style="299" customWidth="1"/>
    <col min="788" max="1024" width="9.140625" style="299"/>
    <col min="1025" max="1025" width="8.140625" style="299" customWidth="1"/>
    <col min="1026" max="1026" width="29.85546875" style="299" customWidth="1"/>
    <col min="1027" max="1027" width="10.42578125" style="299" customWidth="1"/>
    <col min="1028" max="1028" width="17.85546875" style="299" customWidth="1"/>
    <col min="1029" max="1029" width="14" style="299" customWidth="1"/>
    <col min="1030" max="1039" width="7.7109375" style="299" customWidth="1"/>
    <col min="1040" max="1041" width="8.28515625" style="299" customWidth="1"/>
    <col min="1042" max="1043" width="7.7109375" style="299" customWidth="1"/>
    <col min="1044" max="1280" width="9.140625" style="299"/>
    <col min="1281" max="1281" width="8.140625" style="299" customWidth="1"/>
    <col min="1282" max="1282" width="29.85546875" style="299" customWidth="1"/>
    <col min="1283" max="1283" width="10.42578125" style="299" customWidth="1"/>
    <col min="1284" max="1284" width="17.85546875" style="299" customWidth="1"/>
    <col min="1285" max="1285" width="14" style="299" customWidth="1"/>
    <col min="1286" max="1295" width="7.7109375" style="299" customWidth="1"/>
    <col min="1296" max="1297" width="8.28515625" style="299" customWidth="1"/>
    <col min="1298" max="1299" width="7.7109375" style="299" customWidth="1"/>
    <col min="1300" max="1536" width="9.140625" style="299"/>
    <col min="1537" max="1537" width="8.140625" style="299" customWidth="1"/>
    <col min="1538" max="1538" width="29.85546875" style="299" customWidth="1"/>
    <col min="1539" max="1539" width="10.42578125" style="299" customWidth="1"/>
    <col min="1540" max="1540" width="17.85546875" style="299" customWidth="1"/>
    <col min="1541" max="1541" width="14" style="299" customWidth="1"/>
    <col min="1542" max="1551" width="7.7109375" style="299" customWidth="1"/>
    <col min="1552" max="1553" width="8.28515625" style="299" customWidth="1"/>
    <col min="1554" max="1555" width="7.7109375" style="299" customWidth="1"/>
    <col min="1556" max="1792" width="9.140625" style="299"/>
    <col min="1793" max="1793" width="8.140625" style="299" customWidth="1"/>
    <col min="1794" max="1794" width="29.85546875" style="299" customWidth="1"/>
    <col min="1795" max="1795" width="10.42578125" style="299" customWidth="1"/>
    <col min="1796" max="1796" width="17.85546875" style="299" customWidth="1"/>
    <col min="1797" max="1797" width="14" style="299" customWidth="1"/>
    <col min="1798" max="1807" width="7.7109375" style="299" customWidth="1"/>
    <col min="1808" max="1809" width="8.28515625" style="299" customWidth="1"/>
    <col min="1810" max="1811" width="7.7109375" style="299" customWidth="1"/>
    <col min="1812" max="2048" width="9.140625" style="299"/>
    <col min="2049" max="2049" width="8.140625" style="299" customWidth="1"/>
    <col min="2050" max="2050" width="29.85546875" style="299" customWidth="1"/>
    <col min="2051" max="2051" width="10.42578125" style="299" customWidth="1"/>
    <col min="2052" max="2052" width="17.85546875" style="299" customWidth="1"/>
    <col min="2053" max="2053" width="14" style="299" customWidth="1"/>
    <col min="2054" max="2063" width="7.7109375" style="299" customWidth="1"/>
    <col min="2064" max="2065" width="8.28515625" style="299" customWidth="1"/>
    <col min="2066" max="2067" width="7.7109375" style="299" customWidth="1"/>
    <col min="2068" max="2304" width="9.140625" style="299"/>
    <col min="2305" max="2305" width="8.140625" style="299" customWidth="1"/>
    <col min="2306" max="2306" width="29.85546875" style="299" customWidth="1"/>
    <col min="2307" max="2307" width="10.42578125" style="299" customWidth="1"/>
    <col min="2308" max="2308" width="17.85546875" style="299" customWidth="1"/>
    <col min="2309" max="2309" width="14" style="299" customWidth="1"/>
    <col min="2310" max="2319" width="7.7109375" style="299" customWidth="1"/>
    <col min="2320" max="2321" width="8.28515625" style="299" customWidth="1"/>
    <col min="2322" max="2323" width="7.7109375" style="299" customWidth="1"/>
    <col min="2324" max="2560" width="9.140625" style="299"/>
    <col min="2561" max="2561" width="8.140625" style="299" customWidth="1"/>
    <col min="2562" max="2562" width="29.85546875" style="299" customWidth="1"/>
    <col min="2563" max="2563" width="10.42578125" style="299" customWidth="1"/>
    <col min="2564" max="2564" width="17.85546875" style="299" customWidth="1"/>
    <col min="2565" max="2565" width="14" style="299" customWidth="1"/>
    <col min="2566" max="2575" width="7.7109375" style="299" customWidth="1"/>
    <col min="2576" max="2577" width="8.28515625" style="299" customWidth="1"/>
    <col min="2578" max="2579" width="7.7109375" style="299" customWidth="1"/>
    <col min="2580" max="2816" width="9.140625" style="299"/>
    <col min="2817" max="2817" width="8.140625" style="299" customWidth="1"/>
    <col min="2818" max="2818" width="29.85546875" style="299" customWidth="1"/>
    <col min="2819" max="2819" width="10.42578125" style="299" customWidth="1"/>
    <col min="2820" max="2820" width="17.85546875" style="299" customWidth="1"/>
    <col min="2821" max="2821" width="14" style="299" customWidth="1"/>
    <col min="2822" max="2831" width="7.7109375" style="299" customWidth="1"/>
    <col min="2832" max="2833" width="8.28515625" style="299" customWidth="1"/>
    <col min="2834" max="2835" width="7.7109375" style="299" customWidth="1"/>
    <col min="2836" max="3072" width="9.140625" style="299"/>
    <col min="3073" max="3073" width="8.140625" style="299" customWidth="1"/>
    <col min="3074" max="3074" width="29.85546875" style="299" customWidth="1"/>
    <col min="3075" max="3075" width="10.42578125" style="299" customWidth="1"/>
    <col min="3076" max="3076" width="17.85546875" style="299" customWidth="1"/>
    <col min="3077" max="3077" width="14" style="299" customWidth="1"/>
    <col min="3078" max="3087" width="7.7109375" style="299" customWidth="1"/>
    <col min="3088" max="3089" width="8.28515625" style="299" customWidth="1"/>
    <col min="3090" max="3091" width="7.7109375" style="299" customWidth="1"/>
    <col min="3092" max="3328" width="9.140625" style="299"/>
    <col min="3329" max="3329" width="8.140625" style="299" customWidth="1"/>
    <col min="3330" max="3330" width="29.85546875" style="299" customWidth="1"/>
    <col min="3331" max="3331" width="10.42578125" style="299" customWidth="1"/>
    <col min="3332" max="3332" width="17.85546875" style="299" customWidth="1"/>
    <col min="3333" max="3333" width="14" style="299" customWidth="1"/>
    <col min="3334" max="3343" width="7.7109375" style="299" customWidth="1"/>
    <col min="3344" max="3345" width="8.28515625" style="299" customWidth="1"/>
    <col min="3346" max="3347" width="7.7109375" style="299" customWidth="1"/>
    <col min="3348" max="3584" width="9.140625" style="299"/>
    <col min="3585" max="3585" width="8.140625" style="299" customWidth="1"/>
    <col min="3586" max="3586" width="29.85546875" style="299" customWidth="1"/>
    <col min="3587" max="3587" width="10.42578125" style="299" customWidth="1"/>
    <col min="3588" max="3588" width="17.85546875" style="299" customWidth="1"/>
    <col min="3589" max="3589" width="14" style="299" customWidth="1"/>
    <col min="3590" max="3599" width="7.7109375" style="299" customWidth="1"/>
    <col min="3600" max="3601" width="8.28515625" style="299" customWidth="1"/>
    <col min="3602" max="3603" width="7.7109375" style="299" customWidth="1"/>
    <col min="3604" max="3840" width="9.140625" style="299"/>
    <col min="3841" max="3841" width="8.140625" style="299" customWidth="1"/>
    <col min="3842" max="3842" width="29.85546875" style="299" customWidth="1"/>
    <col min="3843" max="3843" width="10.42578125" style="299" customWidth="1"/>
    <col min="3844" max="3844" width="17.85546875" style="299" customWidth="1"/>
    <col min="3845" max="3845" width="14" style="299" customWidth="1"/>
    <col min="3846" max="3855" width="7.7109375" style="299" customWidth="1"/>
    <col min="3856" max="3857" width="8.28515625" style="299" customWidth="1"/>
    <col min="3858" max="3859" width="7.7109375" style="299" customWidth="1"/>
    <col min="3860" max="4096" width="9.140625" style="299"/>
    <col min="4097" max="4097" width="8.140625" style="299" customWidth="1"/>
    <col min="4098" max="4098" width="29.85546875" style="299" customWidth="1"/>
    <col min="4099" max="4099" width="10.42578125" style="299" customWidth="1"/>
    <col min="4100" max="4100" width="17.85546875" style="299" customWidth="1"/>
    <col min="4101" max="4101" width="14" style="299" customWidth="1"/>
    <col min="4102" max="4111" width="7.7109375" style="299" customWidth="1"/>
    <col min="4112" max="4113" width="8.28515625" style="299" customWidth="1"/>
    <col min="4114" max="4115" width="7.7109375" style="299" customWidth="1"/>
    <col min="4116" max="4352" width="9.140625" style="299"/>
    <col min="4353" max="4353" width="8.140625" style="299" customWidth="1"/>
    <col min="4354" max="4354" width="29.85546875" style="299" customWidth="1"/>
    <col min="4355" max="4355" width="10.42578125" style="299" customWidth="1"/>
    <col min="4356" max="4356" width="17.85546875" style="299" customWidth="1"/>
    <col min="4357" max="4357" width="14" style="299" customWidth="1"/>
    <col min="4358" max="4367" width="7.7109375" style="299" customWidth="1"/>
    <col min="4368" max="4369" width="8.28515625" style="299" customWidth="1"/>
    <col min="4370" max="4371" width="7.7109375" style="299" customWidth="1"/>
    <col min="4372" max="4608" width="9.140625" style="299"/>
    <col min="4609" max="4609" width="8.140625" style="299" customWidth="1"/>
    <col min="4610" max="4610" width="29.85546875" style="299" customWidth="1"/>
    <col min="4611" max="4611" width="10.42578125" style="299" customWidth="1"/>
    <col min="4612" max="4612" width="17.85546875" style="299" customWidth="1"/>
    <col min="4613" max="4613" width="14" style="299" customWidth="1"/>
    <col min="4614" max="4623" width="7.7109375" style="299" customWidth="1"/>
    <col min="4624" max="4625" width="8.28515625" style="299" customWidth="1"/>
    <col min="4626" max="4627" width="7.7109375" style="299" customWidth="1"/>
    <col min="4628" max="4864" width="9.140625" style="299"/>
    <col min="4865" max="4865" width="8.140625" style="299" customWidth="1"/>
    <col min="4866" max="4866" width="29.85546875" style="299" customWidth="1"/>
    <col min="4867" max="4867" width="10.42578125" style="299" customWidth="1"/>
    <col min="4868" max="4868" width="17.85546875" style="299" customWidth="1"/>
    <col min="4869" max="4869" width="14" style="299" customWidth="1"/>
    <col min="4870" max="4879" width="7.7109375" style="299" customWidth="1"/>
    <col min="4880" max="4881" width="8.28515625" style="299" customWidth="1"/>
    <col min="4882" max="4883" width="7.7109375" style="299" customWidth="1"/>
    <col min="4884" max="5120" width="9.140625" style="299"/>
    <col min="5121" max="5121" width="8.140625" style="299" customWidth="1"/>
    <col min="5122" max="5122" width="29.85546875" style="299" customWidth="1"/>
    <col min="5123" max="5123" width="10.42578125" style="299" customWidth="1"/>
    <col min="5124" max="5124" width="17.85546875" style="299" customWidth="1"/>
    <col min="5125" max="5125" width="14" style="299" customWidth="1"/>
    <col min="5126" max="5135" width="7.7109375" style="299" customWidth="1"/>
    <col min="5136" max="5137" width="8.28515625" style="299" customWidth="1"/>
    <col min="5138" max="5139" width="7.7109375" style="299" customWidth="1"/>
    <col min="5140" max="5376" width="9.140625" style="299"/>
    <col min="5377" max="5377" width="8.140625" style="299" customWidth="1"/>
    <col min="5378" max="5378" width="29.85546875" style="299" customWidth="1"/>
    <col min="5379" max="5379" width="10.42578125" style="299" customWidth="1"/>
    <col min="5380" max="5380" width="17.85546875" style="299" customWidth="1"/>
    <col min="5381" max="5381" width="14" style="299" customWidth="1"/>
    <col min="5382" max="5391" width="7.7109375" style="299" customWidth="1"/>
    <col min="5392" max="5393" width="8.28515625" style="299" customWidth="1"/>
    <col min="5394" max="5395" width="7.7109375" style="299" customWidth="1"/>
    <col min="5396" max="5632" width="9.140625" style="299"/>
    <col min="5633" max="5633" width="8.140625" style="299" customWidth="1"/>
    <col min="5634" max="5634" width="29.85546875" style="299" customWidth="1"/>
    <col min="5635" max="5635" width="10.42578125" style="299" customWidth="1"/>
    <col min="5636" max="5636" width="17.85546875" style="299" customWidth="1"/>
    <col min="5637" max="5637" width="14" style="299" customWidth="1"/>
    <col min="5638" max="5647" width="7.7109375" style="299" customWidth="1"/>
    <col min="5648" max="5649" width="8.28515625" style="299" customWidth="1"/>
    <col min="5650" max="5651" width="7.7109375" style="299" customWidth="1"/>
    <col min="5652" max="5888" width="9.140625" style="299"/>
    <col min="5889" max="5889" width="8.140625" style="299" customWidth="1"/>
    <col min="5890" max="5890" width="29.85546875" style="299" customWidth="1"/>
    <col min="5891" max="5891" width="10.42578125" style="299" customWidth="1"/>
    <col min="5892" max="5892" width="17.85546875" style="299" customWidth="1"/>
    <col min="5893" max="5893" width="14" style="299" customWidth="1"/>
    <col min="5894" max="5903" width="7.7109375" style="299" customWidth="1"/>
    <col min="5904" max="5905" width="8.28515625" style="299" customWidth="1"/>
    <col min="5906" max="5907" width="7.7109375" style="299" customWidth="1"/>
    <col min="5908" max="6144" width="9.140625" style="299"/>
    <col min="6145" max="6145" width="8.140625" style="299" customWidth="1"/>
    <col min="6146" max="6146" width="29.85546875" style="299" customWidth="1"/>
    <col min="6147" max="6147" width="10.42578125" style="299" customWidth="1"/>
    <col min="6148" max="6148" width="17.85546875" style="299" customWidth="1"/>
    <col min="6149" max="6149" width="14" style="299" customWidth="1"/>
    <col min="6150" max="6159" width="7.7109375" style="299" customWidth="1"/>
    <col min="6160" max="6161" width="8.28515625" style="299" customWidth="1"/>
    <col min="6162" max="6163" width="7.7109375" style="299" customWidth="1"/>
    <col min="6164" max="6400" width="9.140625" style="299"/>
    <col min="6401" max="6401" width="8.140625" style="299" customWidth="1"/>
    <col min="6402" max="6402" width="29.85546875" style="299" customWidth="1"/>
    <col min="6403" max="6403" width="10.42578125" style="299" customWidth="1"/>
    <col min="6404" max="6404" width="17.85546875" style="299" customWidth="1"/>
    <col min="6405" max="6405" width="14" style="299" customWidth="1"/>
    <col min="6406" max="6415" width="7.7109375" style="299" customWidth="1"/>
    <col min="6416" max="6417" width="8.28515625" style="299" customWidth="1"/>
    <col min="6418" max="6419" width="7.7109375" style="299" customWidth="1"/>
    <col min="6420" max="6656" width="9.140625" style="299"/>
    <col min="6657" max="6657" width="8.140625" style="299" customWidth="1"/>
    <col min="6658" max="6658" width="29.85546875" style="299" customWidth="1"/>
    <col min="6659" max="6659" width="10.42578125" style="299" customWidth="1"/>
    <col min="6660" max="6660" width="17.85546875" style="299" customWidth="1"/>
    <col min="6661" max="6661" width="14" style="299" customWidth="1"/>
    <col min="6662" max="6671" width="7.7109375" style="299" customWidth="1"/>
    <col min="6672" max="6673" width="8.28515625" style="299" customWidth="1"/>
    <col min="6674" max="6675" width="7.7109375" style="299" customWidth="1"/>
    <col min="6676" max="6912" width="9.140625" style="299"/>
    <col min="6913" max="6913" width="8.140625" style="299" customWidth="1"/>
    <col min="6914" max="6914" width="29.85546875" style="299" customWidth="1"/>
    <col min="6915" max="6915" width="10.42578125" style="299" customWidth="1"/>
    <col min="6916" max="6916" width="17.85546875" style="299" customWidth="1"/>
    <col min="6917" max="6917" width="14" style="299" customWidth="1"/>
    <col min="6918" max="6927" width="7.7109375" style="299" customWidth="1"/>
    <col min="6928" max="6929" width="8.28515625" style="299" customWidth="1"/>
    <col min="6930" max="6931" width="7.7109375" style="299" customWidth="1"/>
    <col min="6932" max="7168" width="9.140625" style="299"/>
    <col min="7169" max="7169" width="8.140625" style="299" customWidth="1"/>
    <col min="7170" max="7170" width="29.85546875" style="299" customWidth="1"/>
    <col min="7171" max="7171" width="10.42578125" style="299" customWidth="1"/>
    <col min="7172" max="7172" width="17.85546875" style="299" customWidth="1"/>
    <col min="7173" max="7173" width="14" style="299" customWidth="1"/>
    <col min="7174" max="7183" width="7.7109375" style="299" customWidth="1"/>
    <col min="7184" max="7185" width="8.28515625" style="299" customWidth="1"/>
    <col min="7186" max="7187" width="7.7109375" style="299" customWidth="1"/>
    <col min="7188" max="7424" width="9.140625" style="299"/>
    <col min="7425" max="7425" width="8.140625" style="299" customWidth="1"/>
    <col min="7426" max="7426" width="29.85546875" style="299" customWidth="1"/>
    <col min="7427" max="7427" width="10.42578125" style="299" customWidth="1"/>
    <col min="7428" max="7428" width="17.85546875" style="299" customWidth="1"/>
    <col min="7429" max="7429" width="14" style="299" customWidth="1"/>
    <col min="7430" max="7439" width="7.7109375" style="299" customWidth="1"/>
    <col min="7440" max="7441" width="8.28515625" style="299" customWidth="1"/>
    <col min="7442" max="7443" width="7.7109375" style="299" customWidth="1"/>
    <col min="7444" max="7680" width="9.140625" style="299"/>
    <col min="7681" max="7681" width="8.140625" style="299" customWidth="1"/>
    <col min="7682" max="7682" width="29.85546875" style="299" customWidth="1"/>
    <col min="7683" max="7683" width="10.42578125" style="299" customWidth="1"/>
    <col min="7684" max="7684" width="17.85546875" style="299" customWidth="1"/>
    <col min="7685" max="7685" width="14" style="299" customWidth="1"/>
    <col min="7686" max="7695" width="7.7109375" style="299" customWidth="1"/>
    <col min="7696" max="7697" width="8.28515625" style="299" customWidth="1"/>
    <col min="7698" max="7699" width="7.7109375" style="299" customWidth="1"/>
    <col min="7700" max="7936" width="9.140625" style="299"/>
    <col min="7937" max="7937" width="8.140625" style="299" customWidth="1"/>
    <col min="7938" max="7938" width="29.85546875" style="299" customWidth="1"/>
    <col min="7939" max="7939" width="10.42578125" style="299" customWidth="1"/>
    <col min="7940" max="7940" width="17.85546875" style="299" customWidth="1"/>
    <col min="7941" max="7941" width="14" style="299" customWidth="1"/>
    <col min="7942" max="7951" width="7.7109375" style="299" customWidth="1"/>
    <col min="7952" max="7953" width="8.28515625" style="299" customWidth="1"/>
    <col min="7954" max="7955" width="7.7109375" style="299" customWidth="1"/>
    <col min="7956" max="8192" width="9.140625" style="299"/>
    <col min="8193" max="8193" width="8.140625" style="299" customWidth="1"/>
    <col min="8194" max="8194" width="29.85546875" style="299" customWidth="1"/>
    <col min="8195" max="8195" width="10.42578125" style="299" customWidth="1"/>
    <col min="8196" max="8196" width="17.85546875" style="299" customWidth="1"/>
    <col min="8197" max="8197" width="14" style="299" customWidth="1"/>
    <col min="8198" max="8207" width="7.7109375" style="299" customWidth="1"/>
    <col min="8208" max="8209" width="8.28515625" style="299" customWidth="1"/>
    <col min="8210" max="8211" width="7.7109375" style="299" customWidth="1"/>
    <col min="8212" max="8448" width="9.140625" style="299"/>
    <col min="8449" max="8449" width="8.140625" style="299" customWidth="1"/>
    <col min="8450" max="8450" width="29.85546875" style="299" customWidth="1"/>
    <col min="8451" max="8451" width="10.42578125" style="299" customWidth="1"/>
    <col min="8452" max="8452" width="17.85546875" style="299" customWidth="1"/>
    <col min="8453" max="8453" width="14" style="299" customWidth="1"/>
    <col min="8454" max="8463" width="7.7109375" style="299" customWidth="1"/>
    <col min="8464" max="8465" width="8.28515625" style="299" customWidth="1"/>
    <col min="8466" max="8467" width="7.7109375" style="299" customWidth="1"/>
    <col min="8468" max="8704" width="9.140625" style="299"/>
    <col min="8705" max="8705" width="8.140625" style="299" customWidth="1"/>
    <col min="8706" max="8706" width="29.85546875" style="299" customWidth="1"/>
    <col min="8707" max="8707" width="10.42578125" style="299" customWidth="1"/>
    <col min="8708" max="8708" width="17.85546875" style="299" customWidth="1"/>
    <col min="8709" max="8709" width="14" style="299" customWidth="1"/>
    <col min="8710" max="8719" width="7.7109375" style="299" customWidth="1"/>
    <col min="8720" max="8721" width="8.28515625" style="299" customWidth="1"/>
    <col min="8722" max="8723" width="7.7109375" style="299" customWidth="1"/>
    <col min="8724" max="8960" width="9.140625" style="299"/>
    <col min="8961" max="8961" width="8.140625" style="299" customWidth="1"/>
    <col min="8962" max="8962" width="29.85546875" style="299" customWidth="1"/>
    <col min="8963" max="8963" width="10.42578125" style="299" customWidth="1"/>
    <col min="8964" max="8964" width="17.85546875" style="299" customWidth="1"/>
    <col min="8965" max="8965" width="14" style="299" customWidth="1"/>
    <col min="8966" max="8975" width="7.7109375" style="299" customWidth="1"/>
    <col min="8976" max="8977" width="8.28515625" style="299" customWidth="1"/>
    <col min="8978" max="8979" width="7.7109375" style="299" customWidth="1"/>
    <col min="8980" max="9216" width="9.140625" style="299"/>
    <col min="9217" max="9217" width="8.140625" style="299" customWidth="1"/>
    <col min="9218" max="9218" width="29.85546875" style="299" customWidth="1"/>
    <col min="9219" max="9219" width="10.42578125" style="299" customWidth="1"/>
    <col min="9220" max="9220" width="17.85546875" style="299" customWidth="1"/>
    <col min="9221" max="9221" width="14" style="299" customWidth="1"/>
    <col min="9222" max="9231" width="7.7109375" style="299" customWidth="1"/>
    <col min="9232" max="9233" width="8.28515625" style="299" customWidth="1"/>
    <col min="9234" max="9235" width="7.7109375" style="299" customWidth="1"/>
    <col min="9236" max="9472" width="9.140625" style="299"/>
    <col min="9473" max="9473" width="8.140625" style="299" customWidth="1"/>
    <col min="9474" max="9474" width="29.85546875" style="299" customWidth="1"/>
    <col min="9475" max="9475" width="10.42578125" style="299" customWidth="1"/>
    <col min="9476" max="9476" width="17.85546875" style="299" customWidth="1"/>
    <col min="9477" max="9477" width="14" style="299" customWidth="1"/>
    <col min="9478" max="9487" width="7.7109375" style="299" customWidth="1"/>
    <col min="9488" max="9489" width="8.28515625" style="299" customWidth="1"/>
    <col min="9490" max="9491" width="7.7109375" style="299" customWidth="1"/>
    <col min="9492" max="9728" width="9.140625" style="299"/>
    <col min="9729" max="9729" width="8.140625" style="299" customWidth="1"/>
    <col min="9730" max="9730" width="29.85546875" style="299" customWidth="1"/>
    <col min="9731" max="9731" width="10.42578125" style="299" customWidth="1"/>
    <col min="9732" max="9732" width="17.85546875" style="299" customWidth="1"/>
    <col min="9733" max="9733" width="14" style="299" customWidth="1"/>
    <col min="9734" max="9743" width="7.7109375" style="299" customWidth="1"/>
    <col min="9744" max="9745" width="8.28515625" style="299" customWidth="1"/>
    <col min="9746" max="9747" width="7.7109375" style="299" customWidth="1"/>
    <col min="9748" max="9984" width="9.140625" style="299"/>
    <col min="9985" max="9985" width="8.140625" style="299" customWidth="1"/>
    <col min="9986" max="9986" width="29.85546875" style="299" customWidth="1"/>
    <col min="9987" max="9987" width="10.42578125" style="299" customWidth="1"/>
    <col min="9988" max="9988" width="17.85546875" style="299" customWidth="1"/>
    <col min="9989" max="9989" width="14" style="299" customWidth="1"/>
    <col min="9990" max="9999" width="7.7109375" style="299" customWidth="1"/>
    <col min="10000" max="10001" width="8.28515625" style="299" customWidth="1"/>
    <col min="10002" max="10003" width="7.7109375" style="299" customWidth="1"/>
    <col min="10004" max="10240" width="9.140625" style="299"/>
    <col min="10241" max="10241" width="8.140625" style="299" customWidth="1"/>
    <col min="10242" max="10242" width="29.85546875" style="299" customWidth="1"/>
    <col min="10243" max="10243" width="10.42578125" style="299" customWidth="1"/>
    <col min="10244" max="10244" width="17.85546875" style="299" customWidth="1"/>
    <col min="10245" max="10245" width="14" style="299" customWidth="1"/>
    <col min="10246" max="10255" width="7.7109375" style="299" customWidth="1"/>
    <col min="10256" max="10257" width="8.28515625" style="299" customWidth="1"/>
    <col min="10258" max="10259" width="7.7109375" style="299" customWidth="1"/>
    <col min="10260" max="10496" width="9.140625" style="299"/>
    <col min="10497" max="10497" width="8.140625" style="299" customWidth="1"/>
    <col min="10498" max="10498" width="29.85546875" style="299" customWidth="1"/>
    <col min="10499" max="10499" width="10.42578125" style="299" customWidth="1"/>
    <col min="10500" max="10500" width="17.85546875" style="299" customWidth="1"/>
    <col min="10501" max="10501" width="14" style="299" customWidth="1"/>
    <col min="10502" max="10511" width="7.7109375" style="299" customWidth="1"/>
    <col min="10512" max="10513" width="8.28515625" style="299" customWidth="1"/>
    <col min="10514" max="10515" width="7.7109375" style="299" customWidth="1"/>
    <col min="10516" max="10752" width="9.140625" style="299"/>
    <col min="10753" max="10753" width="8.140625" style="299" customWidth="1"/>
    <col min="10754" max="10754" width="29.85546875" style="299" customWidth="1"/>
    <col min="10755" max="10755" width="10.42578125" style="299" customWidth="1"/>
    <col min="10756" max="10756" width="17.85546875" style="299" customWidth="1"/>
    <col min="10757" max="10757" width="14" style="299" customWidth="1"/>
    <col min="10758" max="10767" width="7.7109375" style="299" customWidth="1"/>
    <col min="10768" max="10769" width="8.28515625" style="299" customWidth="1"/>
    <col min="10770" max="10771" width="7.7109375" style="299" customWidth="1"/>
    <col min="10772" max="11008" width="9.140625" style="299"/>
    <col min="11009" max="11009" width="8.140625" style="299" customWidth="1"/>
    <col min="11010" max="11010" width="29.85546875" style="299" customWidth="1"/>
    <col min="11011" max="11011" width="10.42578125" style="299" customWidth="1"/>
    <col min="11012" max="11012" width="17.85546875" style="299" customWidth="1"/>
    <col min="11013" max="11013" width="14" style="299" customWidth="1"/>
    <col min="11014" max="11023" width="7.7109375" style="299" customWidth="1"/>
    <col min="11024" max="11025" width="8.28515625" style="299" customWidth="1"/>
    <col min="11026" max="11027" width="7.7109375" style="299" customWidth="1"/>
    <col min="11028" max="11264" width="9.140625" style="299"/>
    <col min="11265" max="11265" width="8.140625" style="299" customWidth="1"/>
    <col min="11266" max="11266" width="29.85546875" style="299" customWidth="1"/>
    <col min="11267" max="11267" width="10.42578125" style="299" customWidth="1"/>
    <col min="11268" max="11268" width="17.85546875" style="299" customWidth="1"/>
    <col min="11269" max="11269" width="14" style="299" customWidth="1"/>
    <col min="11270" max="11279" width="7.7109375" style="299" customWidth="1"/>
    <col min="11280" max="11281" width="8.28515625" style="299" customWidth="1"/>
    <col min="11282" max="11283" width="7.7109375" style="299" customWidth="1"/>
    <col min="11284" max="11520" width="9.140625" style="299"/>
    <col min="11521" max="11521" width="8.140625" style="299" customWidth="1"/>
    <col min="11522" max="11522" width="29.85546875" style="299" customWidth="1"/>
    <col min="11523" max="11523" width="10.42578125" style="299" customWidth="1"/>
    <col min="11524" max="11524" width="17.85546875" style="299" customWidth="1"/>
    <col min="11525" max="11525" width="14" style="299" customWidth="1"/>
    <col min="11526" max="11535" width="7.7109375" style="299" customWidth="1"/>
    <col min="11536" max="11537" width="8.28515625" style="299" customWidth="1"/>
    <col min="11538" max="11539" width="7.7109375" style="299" customWidth="1"/>
    <col min="11540" max="11776" width="9.140625" style="299"/>
    <col min="11777" max="11777" width="8.140625" style="299" customWidth="1"/>
    <col min="11778" max="11778" width="29.85546875" style="299" customWidth="1"/>
    <col min="11779" max="11779" width="10.42578125" style="299" customWidth="1"/>
    <col min="11780" max="11780" width="17.85546875" style="299" customWidth="1"/>
    <col min="11781" max="11781" width="14" style="299" customWidth="1"/>
    <col min="11782" max="11791" width="7.7109375" style="299" customWidth="1"/>
    <col min="11792" max="11793" width="8.28515625" style="299" customWidth="1"/>
    <col min="11794" max="11795" width="7.7109375" style="299" customWidth="1"/>
    <col min="11796" max="12032" width="9.140625" style="299"/>
    <col min="12033" max="12033" width="8.140625" style="299" customWidth="1"/>
    <col min="12034" max="12034" width="29.85546875" style="299" customWidth="1"/>
    <col min="12035" max="12035" width="10.42578125" style="299" customWidth="1"/>
    <col min="12036" max="12036" width="17.85546875" style="299" customWidth="1"/>
    <col min="12037" max="12037" width="14" style="299" customWidth="1"/>
    <col min="12038" max="12047" width="7.7109375" style="299" customWidth="1"/>
    <col min="12048" max="12049" width="8.28515625" style="299" customWidth="1"/>
    <col min="12050" max="12051" width="7.7109375" style="299" customWidth="1"/>
    <col min="12052" max="12288" width="9.140625" style="299"/>
    <col min="12289" max="12289" width="8.140625" style="299" customWidth="1"/>
    <col min="12290" max="12290" width="29.85546875" style="299" customWidth="1"/>
    <col min="12291" max="12291" width="10.42578125" style="299" customWidth="1"/>
    <col min="12292" max="12292" width="17.85546875" style="299" customWidth="1"/>
    <col min="12293" max="12293" width="14" style="299" customWidth="1"/>
    <col min="12294" max="12303" width="7.7109375" style="299" customWidth="1"/>
    <col min="12304" max="12305" width="8.28515625" style="299" customWidth="1"/>
    <col min="12306" max="12307" width="7.7109375" style="299" customWidth="1"/>
    <col min="12308" max="12544" width="9.140625" style="299"/>
    <col min="12545" max="12545" width="8.140625" style="299" customWidth="1"/>
    <col min="12546" max="12546" width="29.85546875" style="299" customWidth="1"/>
    <col min="12547" max="12547" width="10.42578125" style="299" customWidth="1"/>
    <col min="12548" max="12548" width="17.85546875" style="299" customWidth="1"/>
    <col min="12549" max="12549" width="14" style="299" customWidth="1"/>
    <col min="12550" max="12559" width="7.7109375" style="299" customWidth="1"/>
    <col min="12560" max="12561" width="8.28515625" style="299" customWidth="1"/>
    <col min="12562" max="12563" width="7.7109375" style="299" customWidth="1"/>
    <col min="12564" max="12800" width="9.140625" style="299"/>
    <col min="12801" max="12801" width="8.140625" style="299" customWidth="1"/>
    <col min="12802" max="12802" width="29.85546875" style="299" customWidth="1"/>
    <col min="12803" max="12803" width="10.42578125" style="299" customWidth="1"/>
    <col min="12804" max="12804" width="17.85546875" style="299" customWidth="1"/>
    <col min="12805" max="12805" width="14" style="299" customWidth="1"/>
    <col min="12806" max="12815" width="7.7109375" style="299" customWidth="1"/>
    <col min="12816" max="12817" width="8.28515625" style="299" customWidth="1"/>
    <col min="12818" max="12819" width="7.7109375" style="299" customWidth="1"/>
    <col min="12820" max="13056" width="9.140625" style="299"/>
    <col min="13057" max="13057" width="8.140625" style="299" customWidth="1"/>
    <col min="13058" max="13058" width="29.85546875" style="299" customWidth="1"/>
    <col min="13059" max="13059" width="10.42578125" style="299" customWidth="1"/>
    <col min="13060" max="13060" width="17.85546875" style="299" customWidth="1"/>
    <col min="13061" max="13061" width="14" style="299" customWidth="1"/>
    <col min="13062" max="13071" width="7.7109375" style="299" customWidth="1"/>
    <col min="13072" max="13073" width="8.28515625" style="299" customWidth="1"/>
    <col min="13074" max="13075" width="7.7109375" style="299" customWidth="1"/>
    <col min="13076" max="13312" width="9.140625" style="299"/>
    <col min="13313" max="13313" width="8.140625" style="299" customWidth="1"/>
    <col min="13314" max="13314" width="29.85546875" style="299" customWidth="1"/>
    <col min="13315" max="13315" width="10.42578125" style="299" customWidth="1"/>
    <col min="13316" max="13316" width="17.85546875" style="299" customWidth="1"/>
    <col min="13317" max="13317" width="14" style="299" customWidth="1"/>
    <col min="13318" max="13327" width="7.7109375" style="299" customWidth="1"/>
    <col min="13328" max="13329" width="8.28515625" style="299" customWidth="1"/>
    <col min="13330" max="13331" width="7.7109375" style="299" customWidth="1"/>
    <col min="13332" max="13568" width="9.140625" style="299"/>
    <col min="13569" max="13569" width="8.140625" style="299" customWidth="1"/>
    <col min="13570" max="13570" width="29.85546875" style="299" customWidth="1"/>
    <col min="13571" max="13571" width="10.42578125" style="299" customWidth="1"/>
    <col min="13572" max="13572" width="17.85546875" style="299" customWidth="1"/>
    <col min="13573" max="13573" width="14" style="299" customWidth="1"/>
    <col min="13574" max="13583" width="7.7109375" style="299" customWidth="1"/>
    <col min="13584" max="13585" width="8.28515625" style="299" customWidth="1"/>
    <col min="13586" max="13587" width="7.7109375" style="299" customWidth="1"/>
    <col min="13588" max="13824" width="9.140625" style="299"/>
    <col min="13825" max="13825" width="8.140625" style="299" customWidth="1"/>
    <col min="13826" max="13826" width="29.85546875" style="299" customWidth="1"/>
    <col min="13827" max="13827" width="10.42578125" style="299" customWidth="1"/>
    <col min="13828" max="13828" width="17.85546875" style="299" customWidth="1"/>
    <col min="13829" max="13829" width="14" style="299" customWidth="1"/>
    <col min="13830" max="13839" width="7.7109375" style="299" customWidth="1"/>
    <col min="13840" max="13841" width="8.28515625" style="299" customWidth="1"/>
    <col min="13842" max="13843" width="7.7109375" style="299" customWidth="1"/>
    <col min="13844" max="14080" width="9.140625" style="299"/>
    <col min="14081" max="14081" width="8.140625" style="299" customWidth="1"/>
    <col min="14082" max="14082" width="29.85546875" style="299" customWidth="1"/>
    <col min="14083" max="14083" width="10.42578125" style="299" customWidth="1"/>
    <col min="14084" max="14084" width="17.85546875" style="299" customWidth="1"/>
    <col min="14085" max="14085" width="14" style="299" customWidth="1"/>
    <col min="14086" max="14095" width="7.7109375" style="299" customWidth="1"/>
    <col min="14096" max="14097" width="8.28515625" style="299" customWidth="1"/>
    <col min="14098" max="14099" width="7.7109375" style="299" customWidth="1"/>
    <col min="14100" max="14336" width="9.140625" style="299"/>
    <col min="14337" max="14337" width="8.140625" style="299" customWidth="1"/>
    <col min="14338" max="14338" width="29.85546875" style="299" customWidth="1"/>
    <col min="14339" max="14339" width="10.42578125" style="299" customWidth="1"/>
    <col min="14340" max="14340" width="17.85546875" style="299" customWidth="1"/>
    <col min="14341" max="14341" width="14" style="299" customWidth="1"/>
    <col min="14342" max="14351" width="7.7109375" style="299" customWidth="1"/>
    <col min="14352" max="14353" width="8.28515625" style="299" customWidth="1"/>
    <col min="14354" max="14355" width="7.7109375" style="299" customWidth="1"/>
    <col min="14356" max="14592" width="9.140625" style="299"/>
    <col min="14593" max="14593" width="8.140625" style="299" customWidth="1"/>
    <col min="14594" max="14594" width="29.85546875" style="299" customWidth="1"/>
    <col min="14595" max="14595" width="10.42578125" style="299" customWidth="1"/>
    <col min="14596" max="14596" width="17.85546875" style="299" customWidth="1"/>
    <col min="14597" max="14597" width="14" style="299" customWidth="1"/>
    <col min="14598" max="14607" width="7.7109375" style="299" customWidth="1"/>
    <col min="14608" max="14609" width="8.28515625" style="299" customWidth="1"/>
    <col min="14610" max="14611" width="7.7109375" style="299" customWidth="1"/>
    <col min="14612" max="14848" width="9.140625" style="299"/>
    <col min="14849" max="14849" width="8.140625" style="299" customWidth="1"/>
    <col min="14850" max="14850" width="29.85546875" style="299" customWidth="1"/>
    <col min="14851" max="14851" width="10.42578125" style="299" customWidth="1"/>
    <col min="14852" max="14852" width="17.85546875" style="299" customWidth="1"/>
    <col min="14853" max="14853" width="14" style="299" customWidth="1"/>
    <col min="14854" max="14863" width="7.7109375" style="299" customWidth="1"/>
    <col min="14864" max="14865" width="8.28515625" style="299" customWidth="1"/>
    <col min="14866" max="14867" width="7.7109375" style="299" customWidth="1"/>
    <col min="14868" max="15104" width="9.140625" style="299"/>
    <col min="15105" max="15105" width="8.140625" style="299" customWidth="1"/>
    <col min="15106" max="15106" width="29.85546875" style="299" customWidth="1"/>
    <col min="15107" max="15107" width="10.42578125" style="299" customWidth="1"/>
    <col min="15108" max="15108" width="17.85546875" style="299" customWidth="1"/>
    <col min="15109" max="15109" width="14" style="299" customWidth="1"/>
    <col min="15110" max="15119" width="7.7109375" style="299" customWidth="1"/>
    <col min="15120" max="15121" width="8.28515625" style="299" customWidth="1"/>
    <col min="15122" max="15123" width="7.7109375" style="299" customWidth="1"/>
    <col min="15124" max="15360" width="9.140625" style="299"/>
    <col min="15361" max="15361" width="8.140625" style="299" customWidth="1"/>
    <col min="15362" max="15362" width="29.85546875" style="299" customWidth="1"/>
    <col min="15363" max="15363" width="10.42578125" style="299" customWidth="1"/>
    <col min="15364" max="15364" width="17.85546875" style="299" customWidth="1"/>
    <col min="15365" max="15365" width="14" style="299" customWidth="1"/>
    <col min="15366" max="15375" width="7.7109375" style="299" customWidth="1"/>
    <col min="15376" max="15377" width="8.28515625" style="299" customWidth="1"/>
    <col min="15378" max="15379" width="7.7109375" style="299" customWidth="1"/>
    <col min="15380" max="15616" width="9.140625" style="299"/>
    <col min="15617" max="15617" width="8.140625" style="299" customWidth="1"/>
    <col min="15618" max="15618" width="29.85546875" style="299" customWidth="1"/>
    <col min="15619" max="15619" width="10.42578125" style="299" customWidth="1"/>
    <col min="15620" max="15620" width="17.85546875" style="299" customWidth="1"/>
    <col min="15621" max="15621" width="14" style="299" customWidth="1"/>
    <col min="15622" max="15631" width="7.7109375" style="299" customWidth="1"/>
    <col min="15632" max="15633" width="8.28515625" style="299" customWidth="1"/>
    <col min="15634" max="15635" width="7.7109375" style="299" customWidth="1"/>
    <col min="15636" max="15872" width="9.140625" style="299"/>
    <col min="15873" max="15873" width="8.140625" style="299" customWidth="1"/>
    <col min="15874" max="15874" width="29.85546875" style="299" customWidth="1"/>
    <col min="15875" max="15875" width="10.42578125" style="299" customWidth="1"/>
    <col min="15876" max="15876" width="17.85546875" style="299" customWidth="1"/>
    <col min="15877" max="15877" width="14" style="299" customWidth="1"/>
    <col min="15878" max="15887" width="7.7109375" style="299" customWidth="1"/>
    <col min="15888" max="15889" width="8.28515625" style="299" customWidth="1"/>
    <col min="15890" max="15891" width="7.7109375" style="299" customWidth="1"/>
    <col min="15892" max="16128" width="9.140625" style="299"/>
    <col min="16129" max="16129" width="8.140625" style="299" customWidth="1"/>
    <col min="16130" max="16130" width="29.85546875" style="299" customWidth="1"/>
    <col min="16131" max="16131" width="10.42578125" style="299" customWidth="1"/>
    <col min="16132" max="16132" width="17.85546875" style="299" customWidth="1"/>
    <col min="16133" max="16133" width="14" style="299" customWidth="1"/>
    <col min="16134" max="16143" width="7.7109375" style="299" customWidth="1"/>
    <col min="16144" max="16145" width="8.28515625" style="299" customWidth="1"/>
    <col min="16146" max="16147" width="7.7109375" style="299" customWidth="1"/>
    <col min="16148" max="16384" width="9.140625" style="299"/>
  </cols>
  <sheetData>
    <row r="1" spans="1:20" s="284" customFormat="1" ht="12" x14ac:dyDescent="0.2">
      <c r="M1" s="285"/>
      <c r="T1" s="286" t="s">
        <v>33</v>
      </c>
    </row>
    <row r="2" spans="1:20" s="284" customFormat="1" ht="12" x14ac:dyDescent="0.2">
      <c r="M2" s="285"/>
      <c r="Q2" s="287" t="s">
        <v>17</v>
      </c>
      <c r="R2" s="287"/>
      <c r="S2" s="287"/>
      <c r="T2" s="287"/>
    </row>
    <row r="3" spans="1:20" s="289" customFormat="1" ht="12.75" x14ac:dyDescent="0.2">
      <c r="A3" s="288" t="s">
        <v>34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</row>
    <row r="4" spans="1:20" s="289" customFormat="1" ht="13.5" x14ac:dyDescent="0.25">
      <c r="G4" s="290" t="s">
        <v>19</v>
      </c>
      <c r="H4" s="291" t="s">
        <v>745</v>
      </c>
      <c r="I4" s="292"/>
      <c r="M4" s="293"/>
    </row>
    <row r="6" spans="1:20" s="289" customFormat="1" ht="12.75" x14ac:dyDescent="0.2">
      <c r="F6" s="290" t="s">
        <v>20</v>
      </c>
      <c r="G6" s="294" t="s">
        <v>761</v>
      </c>
      <c r="H6" s="294"/>
      <c r="I6" s="294"/>
      <c r="J6" s="294"/>
      <c r="K6" s="294"/>
      <c r="L6" s="294"/>
      <c r="M6" s="294"/>
      <c r="N6" s="294"/>
      <c r="O6" s="295"/>
      <c r="P6" s="295"/>
      <c r="Q6" s="295"/>
      <c r="S6" s="295"/>
    </row>
    <row r="7" spans="1:20" s="296" customFormat="1" ht="11.25" x14ac:dyDescent="0.2">
      <c r="G7" s="297" t="s">
        <v>21</v>
      </c>
      <c r="H7" s="297"/>
      <c r="I7" s="297"/>
      <c r="J7" s="297"/>
      <c r="K7" s="297"/>
      <c r="L7" s="297"/>
      <c r="M7" s="297"/>
      <c r="N7" s="297"/>
      <c r="O7" s="298"/>
      <c r="P7" s="298"/>
      <c r="Q7" s="298"/>
      <c r="S7" s="298"/>
    </row>
    <row r="9" spans="1:20" s="289" customFormat="1" ht="13.5" x14ac:dyDescent="0.25">
      <c r="H9" s="290" t="s">
        <v>22</v>
      </c>
      <c r="I9" s="291" t="s">
        <v>746</v>
      </c>
      <c r="J9" s="291"/>
      <c r="K9" s="289" t="s">
        <v>23</v>
      </c>
      <c r="M9" s="293"/>
    </row>
    <row r="10" spans="1:20" x14ac:dyDescent="0.25">
      <c r="P10" s="301"/>
    </row>
    <row r="11" spans="1:20" s="289" customFormat="1" ht="13.5" x14ac:dyDescent="0.25">
      <c r="G11" s="290" t="s">
        <v>24</v>
      </c>
      <c r="H11" s="302" t="s">
        <v>760</v>
      </c>
      <c r="I11" s="303"/>
      <c r="J11" s="303"/>
      <c r="K11" s="303"/>
      <c r="L11" s="303"/>
      <c r="M11" s="303"/>
      <c r="N11" s="303"/>
      <c r="O11" s="303"/>
      <c r="Q11" s="304"/>
    </row>
    <row r="12" spans="1:20" s="296" customFormat="1" ht="11.25" x14ac:dyDescent="0.2">
      <c r="H12" s="297" t="s">
        <v>25</v>
      </c>
      <c r="I12" s="297"/>
      <c r="J12" s="297"/>
      <c r="K12" s="297"/>
      <c r="L12" s="297"/>
      <c r="M12" s="297"/>
      <c r="N12" s="297"/>
      <c r="O12" s="297"/>
      <c r="Q12" s="298"/>
    </row>
    <row r="13" spans="1:20" x14ac:dyDescent="0.25">
      <c r="M13" s="299"/>
    </row>
    <row r="14" spans="1:20" s="236" customFormat="1" ht="30.75" customHeight="1" x14ac:dyDescent="0.2">
      <c r="A14" s="250" t="s">
        <v>35</v>
      </c>
      <c r="B14" s="250" t="s">
        <v>36</v>
      </c>
      <c r="C14" s="250" t="s">
        <v>37</v>
      </c>
      <c r="D14" s="250" t="s">
        <v>38</v>
      </c>
      <c r="E14" s="250" t="s">
        <v>39</v>
      </c>
      <c r="F14" s="305" t="s">
        <v>751</v>
      </c>
      <c r="G14" s="306"/>
      <c r="H14" s="305" t="s">
        <v>752</v>
      </c>
      <c r="I14" s="306"/>
      <c r="J14" s="307" t="s">
        <v>749</v>
      </c>
      <c r="K14" s="308"/>
      <c r="L14" s="308"/>
      <c r="M14" s="309"/>
      <c r="N14" s="305" t="s">
        <v>759</v>
      </c>
      <c r="O14" s="306"/>
      <c r="P14" s="307" t="s">
        <v>750</v>
      </c>
      <c r="Q14" s="308"/>
      <c r="R14" s="308"/>
      <c r="S14" s="309"/>
      <c r="T14" s="250" t="s">
        <v>14</v>
      </c>
    </row>
    <row r="15" spans="1:20" s="236" customFormat="1" ht="41.25" customHeight="1" x14ac:dyDescent="0.2">
      <c r="A15" s="255"/>
      <c r="B15" s="255"/>
      <c r="C15" s="255"/>
      <c r="D15" s="255"/>
      <c r="E15" s="255"/>
      <c r="F15" s="310"/>
      <c r="G15" s="311"/>
      <c r="H15" s="310"/>
      <c r="I15" s="311"/>
      <c r="J15" s="252" t="s">
        <v>3</v>
      </c>
      <c r="K15" s="254"/>
      <c r="L15" s="252" t="s">
        <v>9</v>
      </c>
      <c r="M15" s="254"/>
      <c r="N15" s="310"/>
      <c r="O15" s="311"/>
      <c r="P15" s="252" t="s">
        <v>40</v>
      </c>
      <c r="Q15" s="254"/>
      <c r="R15" s="252" t="s">
        <v>13</v>
      </c>
      <c r="S15" s="254"/>
      <c r="T15" s="255"/>
    </row>
    <row r="16" spans="1:20" s="236" customFormat="1" ht="69.75" x14ac:dyDescent="0.2">
      <c r="A16" s="262"/>
      <c r="B16" s="262"/>
      <c r="C16" s="262"/>
      <c r="D16" s="262"/>
      <c r="E16" s="312"/>
      <c r="F16" s="313" t="s">
        <v>41</v>
      </c>
      <c r="G16" s="313" t="s">
        <v>42</v>
      </c>
      <c r="H16" s="313" t="s">
        <v>41</v>
      </c>
      <c r="I16" s="313" t="s">
        <v>42</v>
      </c>
      <c r="J16" s="313" t="s">
        <v>41</v>
      </c>
      <c r="K16" s="313" t="s">
        <v>43</v>
      </c>
      <c r="L16" s="313" t="s">
        <v>41</v>
      </c>
      <c r="M16" s="313" t="s">
        <v>44</v>
      </c>
      <c r="N16" s="313" t="s">
        <v>41</v>
      </c>
      <c r="O16" s="313" t="s">
        <v>42</v>
      </c>
      <c r="P16" s="313" t="s">
        <v>41</v>
      </c>
      <c r="Q16" s="313" t="s">
        <v>43</v>
      </c>
      <c r="R16" s="313" t="s">
        <v>41</v>
      </c>
      <c r="S16" s="313" t="s">
        <v>43</v>
      </c>
      <c r="T16" s="262"/>
    </row>
    <row r="17" spans="1:22" s="236" customFormat="1" ht="10.5" x14ac:dyDescent="0.2">
      <c r="A17" s="314">
        <v>1</v>
      </c>
      <c r="B17" s="314">
        <v>2</v>
      </c>
      <c r="C17" s="314">
        <v>3</v>
      </c>
      <c r="D17" s="314">
        <v>4</v>
      </c>
      <c r="E17" s="314">
        <v>5</v>
      </c>
      <c r="F17" s="314">
        <v>6</v>
      </c>
      <c r="G17" s="314">
        <v>7</v>
      </c>
      <c r="H17" s="314">
        <v>8</v>
      </c>
      <c r="I17" s="314">
        <v>9</v>
      </c>
      <c r="J17" s="314">
        <v>10</v>
      </c>
      <c r="K17" s="314">
        <v>11</v>
      </c>
      <c r="L17" s="314">
        <v>12</v>
      </c>
      <c r="M17" s="266">
        <v>13</v>
      </c>
      <c r="N17" s="314">
        <v>14</v>
      </c>
      <c r="O17" s="314">
        <v>15</v>
      </c>
      <c r="P17" s="314">
        <v>16</v>
      </c>
      <c r="Q17" s="314">
        <v>17</v>
      </c>
      <c r="R17" s="314">
        <v>18</v>
      </c>
      <c r="S17" s="314">
        <v>19</v>
      </c>
      <c r="T17" s="314">
        <v>20</v>
      </c>
    </row>
    <row r="18" spans="1:22" s="236" customFormat="1" ht="21" x14ac:dyDescent="0.2">
      <c r="A18" s="269">
        <v>0</v>
      </c>
      <c r="B18" s="269" t="s">
        <v>15</v>
      </c>
      <c r="C18" s="269"/>
      <c r="D18" s="272" t="s">
        <v>593</v>
      </c>
      <c r="E18" s="315">
        <v>42.728616845730031</v>
      </c>
      <c r="F18" s="272" t="s">
        <v>593</v>
      </c>
      <c r="G18" s="272">
        <v>0</v>
      </c>
      <c r="H18" s="272" t="s">
        <v>593</v>
      </c>
      <c r="I18" s="270">
        <v>42.849263333333333</v>
      </c>
      <c r="J18" s="272" t="s">
        <v>593</v>
      </c>
      <c r="K18" s="270">
        <v>19.356900000000003</v>
      </c>
      <c r="L18" s="272" t="s">
        <v>593</v>
      </c>
      <c r="M18" s="270">
        <v>19.492241689999993</v>
      </c>
      <c r="N18" s="272" t="s">
        <v>593</v>
      </c>
      <c r="O18" s="272">
        <v>23.35702164333334</v>
      </c>
      <c r="P18" s="272" t="s">
        <v>593</v>
      </c>
      <c r="Q18" s="272">
        <v>0.13534168999998997</v>
      </c>
      <c r="R18" s="272" t="s">
        <v>593</v>
      </c>
      <c r="S18" s="270">
        <v>0.69919093449875724</v>
      </c>
      <c r="T18" s="273"/>
      <c r="U18" s="249"/>
      <c r="V18" s="249"/>
    </row>
    <row r="19" spans="1:22" s="236" customFormat="1" ht="84" x14ac:dyDescent="0.2">
      <c r="A19" s="276" t="s">
        <v>762</v>
      </c>
      <c r="B19" s="277" t="s">
        <v>763</v>
      </c>
      <c r="C19" s="276" t="s">
        <v>764</v>
      </c>
      <c r="D19" s="278" t="s">
        <v>593</v>
      </c>
      <c r="E19" s="316">
        <v>13.847823333333334</v>
      </c>
      <c r="F19" s="278" t="s">
        <v>593</v>
      </c>
      <c r="G19" s="278">
        <v>0</v>
      </c>
      <c r="H19" s="278" t="s">
        <v>593</v>
      </c>
      <c r="I19" s="271">
        <v>13.847823333333332</v>
      </c>
      <c r="J19" s="278" t="s">
        <v>593</v>
      </c>
      <c r="K19" s="271">
        <v>13.847823333333336</v>
      </c>
      <c r="L19" s="278" t="s">
        <v>593</v>
      </c>
      <c r="M19" s="271">
        <v>19.117854439999991</v>
      </c>
      <c r="N19" s="278" t="s">
        <v>593</v>
      </c>
      <c r="O19" s="278">
        <v>-5.270031106666659</v>
      </c>
      <c r="P19" s="278" t="s">
        <v>593</v>
      </c>
      <c r="Q19" s="278">
        <v>5.2700311066666554</v>
      </c>
      <c r="R19" s="278" t="s">
        <v>593</v>
      </c>
      <c r="S19" s="271">
        <v>38.056747113324825</v>
      </c>
      <c r="T19" s="279"/>
      <c r="U19" s="249"/>
    </row>
    <row r="20" spans="1:22" s="236" customFormat="1" ht="73.5" x14ac:dyDescent="0.2">
      <c r="A20" s="276" t="s">
        <v>765</v>
      </c>
      <c r="B20" s="277" t="s">
        <v>766</v>
      </c>
      <c r="C20" s="276" t="s">
        <v>767</v>
      </c>
      <c r="D20" s="278" t="s">
        <v>593</v>
      </c>
      <c r="E20" s="316">
        <v>3.0573900000000003</v>
      </c>
      <c r="F20" s="278" t="s">
        <v>593</v>
      </c>
      <c r="G20" s="278">
        <v>0</v>
      </c>
      <c r="H20" s="278" t="s">
        <v>593</v>
      </c>
      <c r="I20" s="271">
        <v>3.0573899999999998</v>
      </c>
      <c r="J20" s="278" t="s">
        <v>593</v>
      </c>
      <c r="K20" s="271">
        <v>2.8980000000000001</v>
      </c>
      <c r="L20" s="278" t="s">
        <v>593</v>
      </c>
      <c r="M20" s="271">
        <v>0.25311753999999997</v>
      </c>
      <c r="N20" s="278" t="s">
        <v>593</v>
      </c>
      <c r="O20" s="278">
        <v>2.80427246</v>
      </c>
      <c r="P20" s="278" t="s">
        <v>593</v>
      </c>
      <c r="Q20" s="278">
        <v>-2.6448824600000003</v>
      </c>
      <c r="R20" s="278" t="s">
        <v>593</v>
      </c>
      <c r="S20" s="271">
        <v>-91.265785369220154</v>
      </c>
      <c r="T20" s="279"/>
    </row>
    <row r="21" spans="1:22" s="236" customFormat="1" ht="63" x14ac:dyDescent="0.2">
      <c r="A21" s="276" t="s">
        <v>768</v>
      </c>
      <c r="B21" s="277" t="s">
        <v>769</v>
      </c>
      <c r="C21" s="276" t="s">
        <v>770</v>
      </c>
      <c r="D21" s="278" t="s">
        <v>593</v>
      </c>
      <c r="E21" s="316">
        <v>14.477478512396694</v>
      </c>
      <c r="F21" s="278" t="s">
        <v>593</v>
      </c>
      <c r="G21" s="278">
        <v>0</v>
      </c>
      <c r="H21" s="278" t="s">
        <v>593</v>
      </c>
      <c r="I21" s="271">
        <v>14.598124166666667</v>
      </c>
      <c r="J21" s="278" t="s">
        <v>593</v>
      </c>
      <c r="K21" s="271">
        <v>1.4963566666666668</v>
      </c>
      <c r="L21" s="278" t="s">
        <v>593</v>
      </c>
      <c r="M21" s="271">
        <v>3.8449910000000004E-2</v>
      </c>
      <c r="N21" s="278" t="s">
        <v>593</v>
      </c>
      <c r="O21" s="278">
        <v>14.559674256666666</v>
      </c>
      <c r="P21" s="278" t="s">
        <v>593</v>
      </c>
      <c r="Q21" s="278">
        <v>-1.4579067566666668</v>
      </c>
      <c r="R21" s="278" t="s">
        <v>593</v>
      </c>
      <c r="S21" s="271">
        <v>-97.430431470215439</v>
      </c>
      <c r="T21" s="279"/>
    </row>
    <row r="22" spans="1:22" s="236" customFormat="1" ht="73.5" x14ac:dyDescent="0.2">
      <c r="A22" s="276" t="s">
        <v>771</v>
      </c>
      <c r="B22" s="277" t="s">
        <v>772</v>
      </c>
      <c r="C22" s="276" t="s">
        <v>773</v>
      </c>
      <c r="D22" s="278" t="s">
        <v>593</v>
      </c>
      <c r="E22" s="316">
        <v>11.345924999999999</v>
      </c>
      <c r="F22" s="278" t="s">
        <v>593</v>
      </c>
      <c r="G22" s="278">
        <v>0</v>
      </c>
      <c r="H22" s="278" t="s">
        <v>593</v>
      </c>
      <c r="I22" s="271">
        <v>11.345925833333332</v>
      </c>
      <c r="J22" s="278" t="s">
        <v>593</v>
      </c>
      <c r="K22" s="271">
        <v>1.1147199999999999</v>
      </c>
      <c r="L22" s="278" t="s">
        <v>593</v>
      </c>
      <c r="M22" s="271">
        <v>8.2819799999999999E-2</v>
      </c>
      <c r="N22" s="278" t="s">
        <v>593</v>
      </c>
      <c r="O22" s="278">
        <v>11.263106033333333</v>
      </c>
      <c r="P22" s="278" t="s">
        <v>593</v>
      </c>
      <c r="Q22" s="278">
        <v>-1.0319001999999999</v>
      </c>
      <c r="R22" s="278" t="s">
        <v>593</v>
      </c>
      <c r="S22" s="271">
        <v>-92.570349504808377</v>
      </c>
      <c r="T22" s="279"/>
    </row>
    <row r="23" spans="1:22" s="236" customFormat="1" ht="10.5" x14ac:dyDescent="0.2">
      <c r="A23" s="281" t="s">
        <v>15</v>
      </c>
      <c r="B23" s="282"/>
      <c r="C23" s="283"/>
      <c r="D23" s="279"/>
      <c r="E23" s="279">
        <v>42.728616845730031</v>
      </c>
      <c r="F23" s="279" t="s">
        <v>593</v>
      </c>
      <c r="G23" s="279">
        <v>0</v>
      </c>
      <c r="H23" s="279" t="s">
        <v>593</v>
      </c>
      <c r="I23" s="279">
        <v>42.849263333333333</v>
      </c>
      <c r="J23" s="279" t="s">
        <v>593</v>
      </c>
      <c r="K23" s="279">
        <v>19.356900000000003</v>
      </c>
      <c r="L23" s="279" t="s">
        <v>593</v>
      </c>
      <c r="M23" s="279">
        <v>19.492241689999993</v>
      </c>
      <c r="N23" s="279" t="s">
        <v>593</v>
      </c>
      <c r="O23" s="279">
        <v>23.35702164333334</v>
      </c>
      <c r="P23" s="279" t="s">
        <v>593</v>
      </c>
      <c r="Q23" s="279">
        <v>0.13534168999998997</v>
      </c>
      <c r="R23" s="279" t="s">
        <v>593</v>
      </c>
      <c r="S23" s="279">
        <v>0.69919093449875724</v>
      </c>
      <c r="T23" s="279">
        <v>0</v>
      </c>
    </row>
    <row r="25" spans="1:22" s="284" customFormat="1" ht="12" x14ac:dyDescent="0.2">
      <c r="A25" s="284" t="s">
        <v>45</v>
      </c>
      <c r="M25" s="285"/>
    </row>
    <row r="26" spans="1:22" s="284" customFormat="1" ht="12" x14ac:dyDescent="0.2">
      <c r="A26" s="284" t="s">
        <v>46</v>
      </c>
      <c r="M26" s="285"/>
    </row>
  </sheetData>
  <mergeCells count="24">
    <mergeCell ref="A23:C23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K20" sqref="K20"/>
    </sheetView>
  </sheetViews>
  <sheetFormatPr defaultRowHeight="10.5" x14ac:dyDescent="0.2"/>
  <cols>
    <col min="1" max="1" width="7.85546875" style="236" customWidth="1"/>
    <col min="2" max="2" width="25.140625" style="317" customWidth="1"/>
    <col min="3" max="4" width="13" style="236" customWidth="1"/>
    <col min="5" max="5" width="12.7109375" style="236" customWidth="1"/>
    <col min="6" max="11" width="8.42578125" style="236" customWidth="1"/>
    <col min="12" max="12" width="12.7109375" style="236" customWidth="1"/>
    <col min="13" max="13" width="7.42578125" style="236" customWidth="1"/>
    <col min="14" max="15" width="6" style="236" customWidth="1"/>
    <col min="16" max="16" width="7.5703125" style="236" customWidth="1"/>
    <col min="17" max="17" width="7.42578125" style="236" customWidth="1"/>
    <col min="18" max="18" width="6" style="236" customWidth="1"/>
    <col min="19" max="19" width="9.140625" style="236" customWidth="1"/>
    <col min="20" max="20" width="6" style="236" customWidth="1"/>
    <col min="21" max="21" width="9.140625" style="236" customWidth="1"/>
    <col min="22" max="22" width="8.140625" style="236" customWidth="1"/>
    <col min="23" max="23" width="10.7109375" style="236" customWidth="1"/>
    <col min="24" max="254" width="9.140625" style="236"/>
    <col min="255" max="255" width="7.85546875" style="236" customWidth="1"/>
    <col min="256" max="256" width="25.140625" style="236" customWidth="1"/>
    <col min="257" max="258" width="13" style="236" customWidth="1"/>
    <col min="259" max="259" width="12.7109375" style="236" customWidth="1"/>
    <col min="260" max="265" width="6" style="236" customWidth="1"/>
    <col min="266" max="266" width="12.7109375" style="236" customWidth="1"/>
    <col min="267" max="272" width="6" style="236" customWidth="1"/>
    <col min="273" max="273" width="9.140625" style="236" customWidth="1"/>
    <col min="274" max="274" width="6" style="236" customWidth="1"/>
    <col min="275" max="275" width="9.140625" style="236" customWidth="1"/>
    <col min="276" max="276" width="6" style="236" customWidth="1"/>
    <col min="277" max="277" width="10.7109375" style="236" customWidth="1"/>
    <col min="278" max="510" width="9.140625" style="236"/>
    <col min="511" max="511" width="7.85546875" style="236" customWidth="1"/>
    <col min="512" max="512" width="25.140625" style="236" customWidth="1"/>
    <col min="513" max="514" width="13" style="236" customWidth="1"/>
    <col min="515" max="515" width="12.7109375" style="236" customWidth="1"/>
    <col min="516" max="521" width="6" style="236" customWidth="1"/>
    <col min="522" max="522" width="12.7109375" style="236" customWidth="1"/>
    <col min="523" max="528" width="6" style="236" customWidth="1"/>
    <col min="529" max="529" width="9.140625" style="236" customWidth="1"/>
    <col min="530" max="530" width="6" style="236" customWidth="1"/>
    <col min="531" max="531" width="9.140625" style="236" customWidth="1"/>
    <col min="532" max="532" width="6" style="236" customWidth="1"/>
    <col min="533" max="533" width="10.7109375" style="236" customWidth="1"/>
    <col min="534" max="766" width="9.140625" style="236"/>
    <col min="767" max="767" width="7.85546875" style="236" customWidth="1"/>
    <col min="768" max="768" width="25.140625" style="236" customWidth="1"/>
    <col min="769" max="770" width="13" style="236" customWidth="1"/>
    <col min="771" max="771" width="12.7109375" style="236" customWidth="1"/>
    <col min="772" max="777" width="6" style="236" customWidth="1"/>
    <col min="778" max="778" width="12.7109375" style="236" customWidth="1"/>
    <col min="779" max="784" width="6" style="236" customWidth="1"/>
    <col min="785" max="785" width="9.140625" style="236" customWidth="1"/>
    <col min="786" max="786" width="6" style="236" customWidth="1"/>
    <col min="787" max="787" width="9.140625" style="236" customWidth="1"/>
    <col min="788" max="788" width="6" style="236" customWidth="1"/>
    <col min="789" max="789" width="10.7109375" style="236" customWidth="1"/>
    <col min="790" max="1022" width="9.140625" style="236"/>
    <col min="1023" max="1023" width="7.85546875" style="236" customWidth="1"/>
    <col min="1024" max="1024" width="25.140625" style="236" customWidth="1"/>
    <col min="1025" max="1026" width="13" style="236" customWidth="1"/>
    <col min="1027" max="1027" width="12.7109375" style="236" customWidth="1"/>
    <col min="1028" max="1033" width="6" style="236" customWidth="1"/>
    <col min="1034" max="1034" width="12.7109375" style="236" customWidth="1"/>
    <col min="1035" max="1040" width="6" style="236" customWidth="1"/>
    <col min="1041" max="1041" width="9.140625" style="236" customWidth="1"/>
    <col min="1042" max="1042" width="6" style="236" customWidth="1"/>
    <col min="1043" max="1043" width="9.140625" style="236" customWidth="1"/>
    <col min="1044" max="1044" width="6" style="236" customWidth="1"/>
    <col min="1045" max="1045" width="10.7109375" style="236" customWidth="1"/>
    <col min="1046" max="1278" width="9.140625" style="236"/>
    <col min="1279" max="1279" width="7.85546875" style="236" customWidth="1"/>
    <col min="1280" max="1280" width="25.140625" style="236" customWidth="1"/>
    <col min="1281" max="1282" width="13" style="236" customWidth="1"/>
    <col min="1283" max="1283" width="12.7109375" style="236" customWidth="1"/>
    <col min="1284" max="1289" width="6" style="236" customWidth="1"/>
    <col min="1290" max="1290" width="12.7109375" style="236" customWidth="1"/>
    <col min="1291" max="1296" width="6" style="236" customWidth="1"/>
    <col min="1297" max="1297" width="9.140625" style="236" customWidth="1"/>
    <col min="1298" max="1298" width="6" style="236" customWidth="1"/>
    <col min="1299" max="1299" width="9.140625" style="236" customWidth="1"/>
    <col min="1300" max="1300" width="6" style="236" customWidth="1"/>
    <col min="1301" max="1301" width="10.7109375" style="236" customWidth="1"/>
    <col min="1302" max="1534" width="9.140625" style="236"/>
    <col min="1535" max="1535" width="7.85546875" style="236" customWidth="1"/>
    <col min="1536" max="1536" width="25.140625" style="236" customWidth="1"/>
    <col min="1537" max="1538" width="13" style="236" customWidth="1"/>
    <col min="1539" max="1539" width="12.7109375" style="236" customWidth="1"/>
    <col min="1540" max="1545" width="6" style="236" customWidth="1"/>
    <col min="1546" max="1546" width="12.7109375" style="236" customWidth="1"/>
    <col min="1547" max="1552" width="6" style="236" customWidth="1"/>
    <col min="1553" max="1553" width="9.140625" style="236" customWidth="1"/>
    <col min="1554" max="1554" width="6" style="236" customWidth="1"/>
    <col min="1555" max="1555" width="9.140625" style="236" customWidth="1"/>
    <col min="1556" max="1556" width="6" style="236" customWidth="1"/>
    <col min="1557" max="1557" width="10.7109375" style="236" customWidth="1"/>
    <col min="1558" max="1790" width="9.140625" style="236"/>
    <col min="1791" max="1791" width="7.85546875" style="236" customWidth="1"/>
    <col min="1792" max="1792" width="25.140625" style="236" customWidth="1"/>
    <col min="1793" max="1794" width="13" style="236" customWidth="1"/>
    <col min="1795" max="1795" width="12.7109375" style="236" customWidth="1"/>
    <col min="1796" max="1801" width="6" style="236" customWidth="1"/>
    <col min="1802" max="1802" width="12.7109375" style="236" customWidth="1"/>
    <col min="1803" max="1808" width="6" style="236" customWidth="1"/>
    <col min="1809" max="1809" width="9.140625" style="236" customWidth="1"/>
    <col min="1810" max="1810" width="6" style="236" customWidth="1"/>
    <col min="1811" max="1811" width="9.140625" style="236" customWidth="1"/>
    <col min="1812" max="1812" width="6" style="236" customWidth="1"/>
    <col min="1813" max="1813" width="10.7109375" style="236" customWidth="1"/>
    <col min="1814" max="2046" width="9.140625" style="236"/>
    <col min="2047" max="2047" width="7.85546875" style="236" customWidth="1"/>
    <col min="2048" max="2048" width="25.140625" style="236" customWidth="1"/>
    <col min="2049" max="2050" width="13" style="236" customWidth="1"/>
    <col min="2051" max="2051" width="12.7109375" style="236" customWidth="1"/>
    <col min="2052" max="2057" width="6" style="236" customWidth="1"/>
    <col min="2058" max="2058" width="12.7109375" style="236" customWidth="1"/>
    <col min="2059" max="2064" width="6" style="236" customWidth="1"/>
    <col min="2065" max="2065" width="9.140625" style="236" customWidth="1"/>
    <col min="2066" max="2066" width="6" style="236" customWidth="1"/>
    <col min="2067" max="2067" width="9.140625" style="236" customWidth="1"/>
    <col min="2068" max="2068" width="6" style="236" customWidth="1"/>
    <col min="2069" max="2069" width="10.7109375" style="236" customWidth="1"/>
    <col min="2070" max="2302" width="9.140625" style="236"/>
    <col min="2303" max="2303" width="7.85546875" style="236" customWidth="1"/>
    <col min="2304" max="2304" width="25.140625" style="236" customWidth="1"/>
    <col min="2305" max="2306" width="13" style="236" customWidth="1"/>
    <col min="2307" max="2307" width="12.7109375" style="236" customWidth="1"/>
    <col min="2308" max="2313" width="6" style="236" customWidth="1"/>
    <col min="2314" max="2314" width="12.7109375" style="236" customWidth="1"/>
    <col min="2315" max="2320" width="6" style="236" customWidth="1"/>
    <col min="2321" max="2321" width="9.140625" style="236" customWidth="1"/>
    <col min="2322" max="2322" width="6" style="236" customWidth="1"/>
    <col min="2323" max="2323" width="9.140625" style="236" customWidth="1"/>
    <col min="2324" max="2324" width="6" style="236" customWidth="1"/>
    <col min="2325" max="2325" width="10.7109375" style="236" customWidth="1"/>
    <col min="2326" max="2558" width="9.140625" style="236"/>
    <col min="2559" max="2559" width="7.85546875" style="236" customWidth="1"/>
    <col min="2560" max="2560" width="25.140625" style="236" customWidth="1"/>
    <col min="2561" max="2562" width="13" style="236" customWidth="1"/>
    <col min="2563" max="2563" width="12.7109375" style="236" customWidth="1"/>
    <col min="2564" max="2569" width="6" style="236" customWidth="1"/>
    <col min="2570" max="2570" width="12.7109375" style="236" customWidth="1"/>
    <col min="2571" max="2576" width="6" style="236" customWidth="1"/>
    <col min="2577" max="2577" width="9.140625" style="236" customWidth="1"/>
    <col min="2578" max="2578" width="6" style="236" customWidth="1"/>
    <col min="2579" max="2579" width="9.140625" style="236" customWidth="1"/>
    <col min="2580" max="2580" width="6" style="236" customWidth="1"/>
    <col min="2581" max="2581" width="10.7109375" style="236" customWidth="1"/>
    <col min="2582" max="2814" width="9.140625" style="236"/>
    <col min="2815" max="2815" width="7.85546875" style="236" customWidth="1"/>
    <col min="2816" max="2816" width="25.140625" style="236" customWidth="1"/>
    <col min="2817" max="2818" width="13" style="236" customWidth="1"/>
    <col min="2819" max="2819" width="12.7109375" style="236" customWidth="1"/>
    <col min="2820" max="2825" width="6" style="236" customWidth="1"/>
    <col min="2826" max="2826" width="12.7109375" style="236" customWidth="1"/>
    <col min="2827" max="2832" width="6" style="236" customWidth="1"/>
    <col min="2833" max="2833" width="9.140625" style="236" customWidth="1"/>
    <col min="2834" max="2834" width="6" style="236" customWidth="1"/>
    <col min="2835" max="2835" width="9.140625" style="236" customWidth="1"/>
    <col min="2836" max="2836" width="6" style="236" customWidth="1"/>
    <col min="2837" max="2837" width="10.7109375" style="236" customWidth="1"/>
    <col min="2838" max="3070" width="9.140625" style="236"/>
    <col min="3071" max="3071" width="7.85546875" style="236" customWidth="1"/>
    <col min="3072" max="3072" width="25.140625" style="236" customWidth="1"/>
    <col min="3073" max="3074" width="13" style="236" customWidth="1"/>
    <col min="3075" max="3075" width="12.7109375" style="236" customWidth="1"/>
    <col min="3076" max="3081" width="6" style="236" customWidth="1"/>
    <col min="3082" max="3082" width="12.7109375" style="236" customWidth="1"/>
    <col min="3083" max="3088" width="6" style="236" customWidth="1"/>
    <col min="3089" max="3089" width="9.140625" style="236" customWidth="1"/>
    <col min="3090" max="3090" width="6" style="236" customWidth="1"/>
    <col min="3091" max="3091" width="9.140625" style="236" customWidth="1"/>
    <col min="3092" max="3092" width="6" style="236" customWidth="1"/>
    <col min="3093" max="3093" width="10.7109375" style="236" customWidth="1"/>
    <col min="3094" max="3326" width="9.140625" style="236"/>
    <col min="3327" max="3327" width="7.85546875" style="236" customWidth="1"/>
    <col min="3328" max="3328" width="25.140625" style="236" customWidth="1"/>
    <col min="3329" max="3330" width="13" style="236" customWidth="1"/>
    <col min="3331" max="3331" width="12.7109375" style="236" customWidth="1"/>
    <col min="3332" max="3337" width="6" style="236" customWidth="1"/>
    <col min="3338" max="3338" width="12.7109375" style="236" customWidth="1"/>
    <col min="3339" max="3344" width="6" style="236" customWidth="1"/>
    <col min="3345" max="3345" width="9.140625" style="236" customWidth="1"/>
    <col min="3346" max="3346" width="6" style="236" customWidth="1"/>
    <col min="3347" max="3347" width="9.140625" style="236" customWidth="1"/>
    <col min="3348" max="3348" width="6" style="236" customWidth="1"/>
    <col min="3349" max="3349" width="10.7109375" style="236" customWidth="1"/>
    <col min="3350" max="3582" width="9.140625" style="236"/>
    <col min="3583" max="3583" width="7.85546875" style="236" customWidth="1"/>
    <col min="3584" max="3584" width="25.140625" style="236" customWidth="1"/>
    <col min="3585" max="3586" width="13" style="236" customWidth="1"/>
    <col min="3587" max="3587" width="12.7109375" style="236" customWidth="1"/>
    <col min="3588" max="3593" width="6" style="236" customWidth="1"/>
    <col min="3594" max="3594" width="12.7109375" style="236" customWidth="1"/>
    <col min="3595" max="3600" width="6" style="236" customWidth="1"/>
    <col min="3601" max="3601" width="9.140625" style="236" customWidth="1"/>
    <col min="3602" max="3602" width="6" style="236" customWidth="1"/>
    <col min="3603" max="3603" width="9.140625" style="236" customWidth="1"/>
    <col min="3604" max="3604" width="6" style="236" customWidth="1"/>
    <col min="3605" max="3605" width="10.7109375" style="236" customWidth="1"/>
    <col min="3606" max="3838" width="9.140625" style="236"/>
    <col min="3839" max="3839" width="7.85546875" style="236" customWidth="1"/>
    <col min="3840" max="3840" width="25.140625" style="236" customWidth="1"/>
    <col min="3841" max="3842" width="13" style="236" customWidth="1"/>
    <col min="3843" max="3843" width="12.7109375" style="236" customWidth="1"/>
    <col min="3844" max="3849" width="6" style="236" customWidth="1"/>
    <col min="3850" max="3850" width="12.7109375" style="236" customWidth="1"/>
    <col min="3851" max="3856" width="6" style="236" customWidth="1"/>
    <col min="3857" max="3857" width="9.140625" style="236" customWidth="1"/>
    <col min="3858" max="3858" width="6" style="236" customWidth="1"/>
    <col min="3859" max="3859" width="9.140625" style="236" customWidth="1"/>
    <col min="3860" max="3860" width="6" style="236" customWidth="1"/>
    <col min="3861" max="3861" width="10.7109375" style="236" customWidth="1"/>
    <col min="3862" max="4094" width="9.140625" style="236"/>
    <col min="4095" max="4095" width="7.85546875" style="236" customWidth="1"/>
    <col min="4096" max="4096" width="25.140625" style="236" customWidth="1"/>
    <col min="4097" max="4098" width="13" style="236" customWidth="1"/>
    <col min="4099" max="4099" width="12.7109375" style="236" customWidth="1"/>
    <col min="4100" max="4105" width="6" style="236" customWidth="1"/>
    <col min="4106" max="4106" width="12.7109375" style="236" customWidth="1"/>
    <col min="4107" max="4112" width="6" style="236" customWidth="1"/>
    <col min="4113" max="4113" width="9.140625" style="236" customWidth="1"/>
    <col min="4114" max="4114" width="6" style="236" customWidth="1"/>
    <col min="4115" max="4115" width="9.140625" style="236" customWidth="1"/>
    <col min="4116" max="4116" width="6" style="236" customWidth="1"/>
    <col min="4117" max="4117" width="10.7109375" style="236" customWidth="1"/>
    <col min="4118" max="4350" width="9.140625" style="236"/>
    <col min="4351" max="4351" width="7.85546875" style="236" customWidth="1"/>
    <col min="4352" max="4352" width="25.140625" style="236" customWidth="1"/>
    <col min="4353" max="4354" width="13" style="236" customWidth="1"/>
    <col min="4355" max="4355" width="12.7109375" style="236" customWidth="1"/>
    <col min="4356" max="4361" width="6" style="236" customWidth="1"/>
    <col min="4362" max="4362" width="12.7109375" style="236" customWidth="1"/>
    <col min="4363" max="4368" width="6" style="236" customWidth="1"/>
    <col min="4369" max="4369" width="9.140625" style="236" customWidth="1"/>
    <col min="4370" max="4370" width="6" style="236" customWidth="1"/>
    <col min="4371" max="4371" width="9.140625" style="236" customWidth="1"/>
    <col min="4372" max="4372" width="6" style="236" customWidth="1"/>
    <col min="4373" max="4373" width="10.7109375" style="236" customWidth="1"/>
    <col min="4374" max="4606" width="9.140625" style="236"/>
    <col min="4607" max="4607" width="7.85546875" style="236" customWidth="1"/>
    <col min="4608" max="4608" width="25.140625" style="236" customWidth="1"/>
    <col min="4609" max="4610" width="13" style="236" customWidth="1"/>
    <col min="4611" max="4611" width="12.7109375" style="236" customWidth="1"/>
    <col min="4612" max="4617" width="6" style="236" customWidth="1"/>
    <col min="4618" max="4618" width="12.7109375" style="236" customWidth="1"/>
    <col min="4619" max="4624" width="6" style="236" customWidth="1"/>
    <col min="4625" max="4625" width="9.140625" style="236" customWidth="1"/>
    <col min="4626" max="4626" width="6" style="236" customWidth="1"/>
    <col min="4627" max="4627" width="9.140625" style="236" customWidth="1"/>
    <col min="4628" max="4628" width="6" style="236" customWidth="1"/>
    <col min="4629" max="4629" width="10.7109375" style="236" customWidth="1"/>
    <col min="4630" max="4862" width="9.140625" style="236"/>
    <col min="4863" max="4863" width="7.85546875" style="236" customWidth="1"/>
    <col min="4864" max="4864" width="25.140625" style="236" customWidth="1"/>
    <col min="4865" max="4866" width="13" style="236" customWidth="1"/>
    <col min="4867" max="4867" width="12.7109375" style="236" customWidth="1"/>
    <col min="4868" max="4873" width="6" style="236" customWidth="1"/>
    <col min="4874" max="4874" width="12.7109375" style="236" customWidth="1"/>
    <col min="4875" max="4880" width="6" style="236" customWidth="1"/>
    <col min="4881" max="4881" width="9.140625" style="236" customWidth="1"/>
    <col min="4882" max="4882" width="6" style="236" customWidth="1"/>
    <col min="4883" max="4883" width="9.140625" style="236" customWidth="1"/>
    <col min="4884" max="4884" width="6" style="236" customWidth="1"/>
    <col min="4885" max="4885" width="10.7109375" style="236" customWidth="1"/>
    <col min="4886" max="5118" width="9.140625" style="236"/>
    <col min="5119" max="5119" width="7.85546875" style="236" customWidth="1"/>
    <col min="5120" max="5120" width="25.140625" style="236" customWidth="1"/>
    <col min="5121" max="5122" width="13" style="236" customWidth="1"/>
    <col min="5123" max="5123" width="12.7109375" style="236" customWidth="1"/>
    <col min="5124" max="5129" width="6" style="236" customWidth="1"/>
    <col min="5130" max="5130" width="12.7109375" style="236" customWidth="1"/>
    <col min="5131" max="5136" width="6" style="236" customWidth="1"/>
    <col min="5137" max="5137" width="9.140625" style="236" customWidth="1"/>
    <col min="5138" max="5138" width="6" style="236" customWidth="1"/>
    <col min="5139" max="5139" width="9.140625" style="236" customWidth="1"/>
    <col min="5140" max="5140" width="6" style="236" customWidth="1"/>
    <col min="5141" max="5141" width="10.7109375" style="236" customWidth="1"/>
    <col min="5142" max="5374" width="9.140625" style="236"/>
    <col min="5375" max="5375" width="7.85546875" style="236" customWidth="1"/>
    <col min="5376" max="5376" width="25.140625" style="236" customWidth="1"/>
    <col min="5377" max="5378" width="13" style="236" customWidth="1"/>
    <col min="5379" max="5379" width="12.7109375" style="236" customWidth="1"/>
    <col min="5380" max="5385" width="6" style="236" customWidth="1"/>
    <col min="5386" max="5386" width="12.7109375" style="236" customWidth="1"/>
    <col min="5387" max="5392" width="6" style="236" customWidth="1"/>
    <col min="5393" max="5393" width="9.140625" style="236" customWidth="1"/>
    <col min="5394" max="5394" width="6" style="236" customWidth="1"/>
    <col min="5395" max="5395" width="9.140625" style="236" customWidth="1"/>
    <col min="5396" max="5396" width="6" style="236" customWidth="1"/>
    <col min="5397" max="5397" width="10.7109375" style="236" customWidth="1"/>
    <col min="5398" max="5630" width="9.140625" style="236"/>
    <col min="5631" max="5631" width="7.85546875" style="236" customWidth="1"/>
    <col min="5632" max="5632" width="25.140625" style="236" customWidth="1"/>
    <col min="5633" max="5634" width="13" style="236" customWidth="1"/>
    <col min="5635" max="5635" width="12.7109375" style="236" customWidth="1"/>
    <col min="5636" max="5641" width="6" style="236" customWidth="1"/>
    <col min="5642" max="5642" width="12.7109375" style="236" customWidth="1"/>
    <col min="5643" max="5648" width="6" style="236" customWidth="1"/>
    <col min="5649" max="5649" width="9.140625" style="236" customWidth="1"/>
    <col min="5650" max="5650" width="6" style="236" customWidth="1"/>
    <col min="5651" max="5651" width="9.140625" style="236" customWidth="1"/>
    <col min="5652" max="5652" width="6" style="236" customWidth="1"/>
    <col min="5653" max="5653" width="10.7109375" style="236" customWidth="1"/>
    <col min="5654" max="5886" width="9.140625" style="236"/>
    <col min="5887" max="5887" width="7.85546875" style="236" customWidth="1"/>
    <col min="5888" max="5888" width="25.140625" style="236" customWidth="1"/>
    <col min="5889" max="5890" width="13" style="236" customWidth="1"/>
    <col min="5891" max="5891" width="12.7109375" style="236" customWidth="1"/>
    <col min="5892" max="5897" width="6" style="236" customWidth="1"/>
    <col min="5898" max="5898" width="12.7109375" style="236" customWidth="1"/>
    <col min="5899" max="5904" width="6" style="236" customWidth="1"/>
    <col min="5905" max="5905" width="9.140625" style="236" customWidth="1"/>
    <col min="5906" max="5906" width="6" style="236" customWidth="1"/>
    <col min="5907" max="5907" width="9.140625" style="236" customWidth="1"/>
    <col min="5908" max="5908" width="6" style="236" customWidth="1"/>
    <col min="5909" max="5909" width="10.7109375" style="236" customWidth="1"/>
    <col min="5910" max="6142" width="9.140625" style="236"/>
    <col min="6143" max="6143" width="7.85546875" style="236" customWidth="1"/>
    <col min="6144" max="6144" width="25.140625" style="236" customWidth="1"/>
    <col min="6145" max="6146" width="13" style="236" customWidth="1"/>
    <col min="6147" max="6147" width="12.7109375" style="236" customWidth="1"/>
    <col min="6148" max="6153" width="6" style="236" customWidth="1"/>
    <col min="6154" max="6154" width="12.7109375" style="236" customWidth="1"/>
    <col min="6155" max="6160" width="6" style="236" customWidth="1"/>
    <col min="6161" max="6161" width="9.140625" style="236" customWidth="1"/>
    <col min="6162" max="6162" width="6" style="236" customWidth="1"/>
    <col min="6163" max="6163" width="9.140625" style="236" customWidth="1"/>
    <col min="6164" max="6164" width="6" style="236" customWidth="1"/>
    <col min="6165" max="6165" width="10.7109375" style="236" customWidth="1"/>
    <col min="6166" max="6398" width="9.140625" style="236"/>
    <col min="6399" max="6399" width="7.85546875" style="236" customWidth="1"/>
    <col min="6400" max="6400" width="25.140625" style="236" customWidth="1"/>
    <col min="6401" max="6402" width="13" style="236" customWidth="1"/>
    <col min="6403" max="6403" width="12.7109375" style="236" customWidth="1"/>
    <col min="6404" max="6409" width="6" style="236" customWidth="1"/>
    <col min="6410" max="6410" width="12.7109375" style="236" customWidth="1"/>
    <col min="6411" max="6416" width="6" style="236" customWidth="1"/>
    <col min="6417" max="6417" width="9.140625" style="236" customWidth="1"/>
    <col min="6418" max="6418" width="6" style="236" customWidth="1"/>
    <col min="6419" max="6419" width="9.140625" style="236" customWidth="1"/>
    <col min="6420" max="6420" width="6" style="236" customWidth="1"/>
    <col min="6421" max="6421" width="10.7109375" style="236" customWidth="1"/>
    <col min="6422" max="6654" width="9.140625" style="236"/>
    <col min="6655" max="6655" width="7.85546875" style="236" customWidth="1"/>
    <col min="6656" max="6656" width="25.140625" style="236" customWidth="1"/>
    <col min="6657" max="6658" width="13" style="236" customWidth="1"/>
    <col min="6659" max="6659" width="12.7109375" style="236" customWidth="1"/>
    <col min="6660" max="6665" width="6" style="236" customWidth="1"/>
    <col min="6666" max="6666" width="12.7109375" style="236" customWidth="1"/>
    <col min="6667" max="6672" width="6" style="236" customWidth="1"/>
    <col min="6673" max="6673" width="9.140625" style="236" customWidth="1"/>
    <col min="6674" max="6674" width="6" style="236" customWidth="1"/>
    <col min="6675" max="6675" width="9.140625" style="236" customWidth="1"/>
    <col min="6676" max="6676" width="6" style="236" customWidth="1"/>
    <col min="6677" max="6677" width="10.7109375" style="236" customWidth="1"/>
    <col min="6678" max="6910" width="9.140625" style="236"/>
    <col min="6911" max="6911" width="7.85546875" style="236" customWidth="1"/>
    <col min="6912" max="6912" width="25.140625" style="236" customWidth="1"/>
    <col min="6913" max="6914" width="13" style="236" customWidth="1"/>
    <col min="6915" max="6915" width="12.7109375" style="236" customWidth="1"/>
    <col min="6916" max="6921" width="6" style="236" customWidth="1"/>
    <col min="6922" max="6922" width="12.7109375" style="236" customWidth="1"/>
    <col min="6923" max="6928" width="6" style="236" customWidth="1"/>
    <col min="6929" max="6929" width="9.140625" style="236" customWidth="1"/>
    <col min="6930" max="6930" width="6" style="236" customWidth="1"/>
    <col min="6931" max="6931" width="9.140625" style="236" customWidth="1"/>
    <col min="6932" max="6932" width="6" style="236" customWidth="1"/>
    <col min="6933" max="6933" width="10.7109375" style="236" customWidth="1"/>
    <col min="6934" max="7166" width="9.140625" style="236"/>
    <col min="7167" max="7167" width="7.85546875" style="236" customWidth="1"/>
    <col min="7168" max="7168" width="25.140625" style="236" customWidth="1"/>
    <col min="7169" max="7170" width="13" style="236" customWidth="1"/>
    <col min="7171" max="7171" width="12.7109375" style="236" customWidth="1"/>
    <col min="7172" max="7177" width="6" style="236" customWidth="1"/>
    <col min="7178" max="7178" width="12.7109375" style="236" customWidth="1"/>
    <col min="7179" max="7184" width="6" style="236" customWidth="1"/>
    <col min="7185" max="7185" width="9.140625" style="236" customWidth="1"/>
    <col min="7186" max="7186" width="6" style="236" customWidth="1"/>
    <col min="7187" max="7187" width="9.140625" style="236" customWidth="1"/>
    <col min="7188" max="7188" width="6" style="236" customWidth="1"/>
    <col min="7189" max="7189" width="10.7109375" style="236" customWidth="1"/>
    <col min="7190" max="7422" width="9.140625" style="236"/>
    <col min="7423" max="7423" width="7.85546875" style="236" customWidth="1"/>
    <col min="7424" max="7424" width="25.140625" style="236" customWidth="1"/>
    <col min="7425" max="7426" width="13" style="236" customWidth="1"/>
    <col min="7427" max="7427" width="12.7109375" style="236" customWidth="1"/>
    <col min="7428" max="7433" width="6" style="236" customWidth="1"/>
    <col min="7434" max="7434" width="12.7109375" style="236" customWidth="1"/>
    <col min="7435" max="7440" width="6" style="236" customWidth="1"/>
    <col min="7441" max="7441" width="9.140625" style="236" customWidth="1"/>
    <col min="7442" max="7442" width="6" style="236" customWidth="1"/>
    <col min="7443" max="7443" width="9.140625" style="236" customWidth="1"/>
    <col min="7444" max="7444" width="6" style="236" customWidth="1"/>
    <col min="7445" max="7445" width="10.7109375" style="236" customWidth="1"/>
    <col min="7446" max="7678" width="9.140625" style="236"/>
    <col min="7679" max="7679" width="7.85546875" style="236" customWidth="1"/>
    <col min="7680" max="7680" width="25.140625" style="236" customWidth="1"/>
    <col min="7681" max="7682" width="13" style="236" customWidth="1"/>
    <col min="7683" max="7683" width="12.7109375" style="236" customWidth="1"/>
    <col min="7684" max="7689" width="6" style="236" customWidth="1"/>
    <col min="7690" max="7690" width="12.7109375" style="236" customWidth="1"/>
    <col min="7691" max="7696" width="6" style="236" customWidth="1"/>
    <col min="7697" max="7697" width="9.140625" style="236" customWidth="1"/>
    <col min="7698" max="7698" width="6" style="236" customWidth="1"/>
    <col min="7699" max="7699" width="9.140625" style="236" customWidth="1"/>
    <col min="7700" max="7700" width="6" style="236" customWidth="1"/>
    <col min="7701" max="7701" width="10.7109375" style="236" customWidth="1"/>
    <col min="7702" max="7934" width="9.140625" style="236"/>
    <col min="7935" max="7935" width="7.85546875" style="236" customWidth="1"/>
    <col min="7936" max="7936" width="25.140625" style="236" customWidth="1"/>
    <col min="7937" max="7938" width="13" style="236" customWidth="1"/>
    <col min="7939" max="7939" width="12.7109375" style="236" customWidth="1"/>
    <col min="7940" max="7945" width="6" style="236" customWidth="1"/>
    <col min="7946" max="7946" width="12.7109375" style="236" customWidth="1"/>
    <col min="7947" max="7952" width="6" style="236" customWidth="1"/>
    <col min="7953" max="7953" width="9.140625" style="236" customWidth="1"/>
    <col min="7954" max="7954" width="6" style="236" customWidth="1"/>
    <col min="7955" max="7955" width="9.140625" style="236" customWidth="1"/>
    <col min="7956" max="7956" width="6" style="236" customWidth="1"/>
    <col min="7957" max="7957" width="10.7109375" style="236" customWidth="1"/>
    <col min="7958" max="8190" width="9.140625" style="236"/>
    <col min="8191" max="8191" width="7.85546875" style="236" customWidth="1"/>
    <col min="8192" max="8192" width="25.140625" style="236" customWidth="1"/>
    <col min="8193" max="8194" width="13" style="236" customWidth="1"/>
    <col min="8195" max="8195" width="12.7109375" style="236" customWidth="1"/>
    <col min="8196" max="8201" width="6" style="236" customWidth="1"/>
    <col min="8202" max="8202" width="12.7109375" style="236" customWidth="1"/>
    <col min="8203" max="8208" width="6" style="236" customWidth="1"/>
    <col min="8209" max="8209" width="9.140625" style="236" customWidth="1"/>
    <col min="8210" max="8210" width="6" style="236" customWidth="1"/>
    <col min="8211" max="8211" width="9.140625" style="236" customWidth="1"/>
    <col min="8212" max="8212" width="6" style="236" customWidth="1"/>
    <col min="8213" max="8213" width="10.7109375" style="236" customWidth="1"/>
    <col min="8214" max="8446" width="9.140625" style="236"/>
    <col min="8447" max="8447" width="7.85546875" style="236" customWidth="1"/>
    <col min="8448" max="8448" width="25.140625" style="236" customWidth="1"/>
    <col min="8449" max="8450" width="13" style="236" customWidth="1"/>
    <col min="8451" max="8451" width="12.7109375" style="236" customWidth="1"/>
    <col min="8452" max="8457" width="6" style="236" customWidth="1"/>
    <col min="8458" max="8458" width="12.7109375" style="236" customWidth="1"/>
    <col min="8459" max="8464" width="6" style="236" customWidth="1"/>
    <col min="8465" max="8465" width="9.140625" style="236" customWidth="1"/>
    <col min="8466" max="8466" width="6" style="236" customWidth="1"/>
    <col min="8467" max="8467" width="9.140625" style="236" customWidth="1"/>
    <col min="8468" max="8468" width="6" style="236" customWidth="1"/>
    <col min="8469" max="8469" width="10.7109375" style="236" customWidth="1"/>
    <col min="8470" max="8702" width="9.140625" style="236"/>
    <col min="8703" max="8703" width="7.85546875" style="236" customWidth="1"/>
    <col min="8704" max="8704" width="25.140625" style="236" customWidth="1"/>
    <col min="8705" max="8706" width="13" style="236" customWidth="1"/>
    <col min="8707" max="8707" width="12.7109375" style="236" customWidth="1"/>
    <col min="8708" max="8713" width="6" style="236" customWidth="1"/>
    <col min="8714" max="8714" width="12.7109375" style="236" customWidth="1"/>
    <col min="8715" max="8720" width="6" style="236" customWidth="1"/>
    <col min="8721" max="8721" width="9.140625" style="236" customWidth="1"/>
    <col min="8722" max="8722" width="6" style="236" customWidth="1"/>
    <col min="8723" max="8723" width="9.140625" style="236" customWidth="1"/>
    <col min="8724" max="8724" width="6" style="236" customWidth="1"/>
    <col min="8725" max="8725" width="10.7109375" style="236" customWidth="1"/>
    <col min="8726" max="8958" width="9.140625" style="236"/>
    <col min="8959" max="8959" width="7.85546875" style="236" customWidth="1"/>
    <col min="8960" max="8960" width="25.140625" style="236" customWidth="1"/>
    <col min="8961" max="8962" width="13" style="236" customWidth="1"/>
    <col min="8963" max="8963" width="12.7109375" style="236" customWidth="1"/>
    <col min="8964" max="8969" width="6" style="236" customWidth="1"/>
    <col min="8970" max="8970" width="12.7109375" style="236" customWidth="1"/>
    <col min="8971" max="8976" width="6" style="236" customWidth="1"/>
    <col min="8977" max="8977" width="9.140625" style="236" customWidth="1"/>
    <col min="8978" max="8978" width="6" style="236" customWidth="1"/>
    <col min="8979" max="8979" width="9.140625" style="236" customWidth="1"/>
    <col min="8980" max="8980" width="6" style="236" customWidth="1"/>
    <col min="8981" max="8981" width="10.7109375" style="236" customWidth="1"/>
    <col min="8982" max="9214" width="9.140625" style="236"/>
    <col min="9215" max="9215" width="7.85546875" style="236" customWidth="1"/>
    <col min="9216" max="9216" width="25.140625" style="236" customWidth="1"/>
    <col min="9217" max="9218" width="13" style="236" customWidth="1"/>
    <col min="9219" max="9219" width="12.7109375" style="236" customWidth="1"/>
    <col min="9220" max="9225" width="6" style="236" customWidth="1"/>
    <col min="9226" max="9226" width="12.7109375" style="236" customWidth="1"/>
    <col min="9227" max="9232" width="6" style="236" customWidth="1"/>
    <col min="9233" max="9233" width="9.140625" style="236" customWidth="1"/>
    <col min="9234" max="9234" width="6" style="236" customWidth="1"/>
    <col min="9235" max="9235" width="9.140625" style="236" customWidth="1"/>
    <col min="9236" max="9236" width="6" style="236" customWidth="1"/>
    <col min="9237" max="9237" width="10.7109375" style="236" customWidth="1"/>
    <col min="9238" max="9470" width="9.140625" style="236"/>
    <col min="9471" max="9471" width="7.85546875" style="236" customWidth="1"/>
    <col min="9472" max="9472" width="25.140625" style="236" customWidth="1"/>
    <col min="9473" max="9474" width="13" style="236" customWidth="1"/>
    <col min="9475" max="9475" width="12.7109375" style="236" customWidth="1"/>
    <col min="9476" max="9481" width="6" style="236" customWidth="1"/>
    <col min="9482" max="9482" width="12.7109375" style="236" customWidth="1"/>
    <col min="9483" max="9488" width="6" style="236" customWidth="1"/>
    <col min="9489" max="9489" width="9.140625" style="236" customWidth="1"/>
    <col min="9490" max="9490" width="6" style="236" customWidth="1"/>
    <col min="9491" max="9491" width="9.140625" style="236" customWidth="1"/>
    <col min="9492" max="9492" width="6" style="236" customWidth="1"/>
    <col min="9493" max="9493" width="10.7109375" style="236" customWidth="1"/>
    <col min="9494" max="9726" width="9.140625" style="236"/>
    <col min="9727" max="9727" width="7.85546875" style="236" customWidth="1"/>
    <col min="9728" max="9728" width="25.140625" style="236" customWidth="1"/>
    <col min="9729" max="9730" width="13" style="236" customWidth="1"/>
    <col min="9731" max="9731" width="12.7109375" style="236" customWidth="1"/>
    <col min="9732" max="9737" width="6" style="236" customWidth="1"/>
    <col min="9738" max="9738" width="12.7109375" style="236" customWidth="1"/>
    <col min="9739" max="9744" width="6" style="236" customWidth="1"/>
    <col min="9745" max="9745" width="9.140625" style="236" customWidth="1"/>
    <col min="9746" max="9746" width="6" style="236" customWidth="1"/>
    <col min="9747" max="9747" width="9.140625" style="236" customWidth="1"/>
    <col min="9748" max="9748" width="6" style="236" customWidth="1"/>
    <col min="9749" max="9749" width="10.7109375" style="236" customWidth="1"/>
    <col min="9750" max="9982" width="9.140625" style="236"/>
    <col min="9983" max="9983" width="7.85546875" style="236" customWidth="1"/>
    <col min="9984" max="9984" width="25.140625" style="236" customWidth="1"/>
    <col min="9985" max="9986" width="13" style="236" customWidth="1"/>
    <col min="9987" max="9987" width="12.7109375" style="236" customWidth="1"/>
    <col min="9988" max="9993" width="6" style="236" customWidth="1"/>
    <col min="9994" max="9994" width="12.7109375" style="236" customWidth="1"/>
    <col min="9995" max="10000" width="6" style="236" customWidth="1"/>
    <col min="10001" max="10001" width="9.140625" style="236" customWidth="1"/>
    <col min="10002" max="10002" width="6" style="236" customWidth="1"/>
    <col min="10003" max="10003" width="9.140625" style="236" customWidth="1"/>
    <col min="10004" max="10004" width="6" style="236" customWidth="1"/>
    <col min="10005" max="10005" width="10.7109375" style="236" customWidth="1"/>
    <col min="10006" max="10238" width="9.140625" style="236"/>
    <col min="10239" max="10239" width="7.85546875" style="236" customWidth="1"/>
    <col min="10240" max="10240" width="25.140625" style="236" customWidth="1"/>
    <col min="10241" max="10242" width="13" style="236" customWidth="1"/>
    <col min="10243" max="10243" width="12.7109375" style="236" customWidth="1"/>
    <col min="10244" max="10249" width="6" style="236" customWidth="1"/>
    <col min="10250" max="10250" width="12.7109375" style="236" customWidth="1"/>
    <col min="10251" max="10256" width="6" style="236" customWidth="1"/>
    <col min="10257" max="10257" width="9.140625" style="236" customWidth="1"/>
    <col min="10258" max="10258" width="6" style="236" customWidth="1"/>
    <col min="10259" max="10259" width="9.140625" style="236" customWidth="1"/>
    <col min="10260" max="10260" width="6" style="236" customWidth="1"/>
    <col min="10261" max="10261" width="10.7109375" style="236" customWidth="1"/>
    <col min="10262" max="10494" width="9.140625" style="236"/>
    <col min="10495" max="10495" width="7.85546875" style="236" customWidth="1"/>
    <col min="10496" max="10496" width="25.140625" style="236" customWidth="1"/>
    <col min="10497" max="10498" width="13" style="236" customWidth="1"/>
    <col min="10499" max="10499" width="12.7109375" style="236" customWidth="1"/>
    <col min="10500" max="10505" width="6" style="236" customWidth="1"/>
    <col min="10506" max="10506" width="12.7109375" style="236" customWidth="1"/>
    <col min="10507" max="10512" width="6" style="236" customWidth="1"/>
    <col min="10513" max="10513" width="9.140625" style="236" customWidth="1"/>
    <col min="10514" max="10514" width="6" style="236" customWidth="1"/>
    <col min="10515" max="10515" width="9.140625" style="236" customWidth="1"/>
    <col min="10516" max="10516" width="6" style="236" customWidth="1"/>
    <col min="10517" max="10517" width="10.7109375" style="236" customWidth="1"/>
    <col min="10518" max="10750" width="9.140625" style="236"/>
    <col min="10751" max="10751" width="7.85546875" style="236" customWidth="1"/>
    <col min="10752" max="10752" width="25.140625" style="236" customWidth="1"/>
    <col min="10753" max="10754" width="13" style="236" customWidth="1"/>
    <col min="10755" max="10755" width="12.7109375" style="236" customWidth="1"/>
    <col min="10756" max="10761" width="6" style="236" customWidth="1"/>
    <col min="10762" max="10762" width="12.7109375" style="236" customWidth="1"/>
    <col min="10763" max="10768" width="6" style="236" customWidth="1"/>
    <col min="10769" max="10769" width="9.140625" style="236" customWidth="1"/>
    <col min="10770" max="10770" width="6" style="236" customWidth="1"/>
    <col min="10771" max="10771" width="9.140625" style="236" customWidth="1"/>
    <col min="10772" max="10772" width="6" style="236" customWidth="1"/>
    <col min="10773" max="10773" width="10.7109375" style="236" customWidth="1"/>
    <col min="10774" max="11006" width="9.140625" style="236"/>
    <col min="11007" max="11007" width="7.85546875" style="236" customWidth="1"/>
    <col min="11008" max="11008" width="25.140625" style="236" customWidth="1"/>
    <col min="11009" max="11010" width="13" style="236" customWidth="1"/>
    <col min="11011" max="11011" width="12.7109375" style="236" customWidth="1"/>
    <col min="11012" max="11017" width="6" style="236" customWidth="1"/>
    <col min="11018" max="11018" width="12.7109375" style="236" customWidth="1"/>
    <col min="11019" max="11024" width="6" style="236" customWidth="1"/>
    <col min="11025" max="11025" width="9.140625" style="236" customWidth="1"/>
    <col min="11026" max="11026" width="6" style="236" customWidth="1"/>
    <col min="11027" max="11027" width="9.140625" style="236" customWidth="1"/>
    <col min="11028" max="11028" width="6" style="236" customWidth="1"/>
    <col min="11029" max="11029" width="10.7109375" style="236" customWidth="1"/>
    <col min="11030" max="11262" width="9.140625" style="236"/>
    <col min="11263" max="11263" width="7.85546875" style="236" customWidth="1"/>
    <col min="11264" max="11264" width="25.140625" style="236" customWidth="1"/>
    <col min="11265" max="11266" width="13" style="236" customWidth="1"/>
    <col min="11267" max="11267" width="12.7109375" style="236" customWidth="1"/>
    <col min="11268" max="11273" width="6" style="236" customWidth="1"/>
    <col min="11274" max="11274" width="12.7109375" style="236" customWidth="1"/>
    <col min="11275" max="11280" width="6" style="236" customWidth="1"/>
    <col min="11281" max="11281" width="9.140625" style="236" customWidth="1"/>
    <col min="11282" max="11282" width="6" style="236" customWidth="1"/>
    <col min="11283" max="11283" width="9.140625" style="236" customWidth="1"/>
    <col min="11284" max="11284" width="6" style="236" customWidth="1"/>
    <col min="11285" max="11285" width="10.7109375" style="236" customWidth="1"/>
    <col min="11286" max="11518" width="9.140625" style="236"/>
    <col min="11519" max="11519" width="7.85546875" style="236" customWidth="1"/>
    <col min="11520" max="11520" width="25.140625" style="236" customWidth="1"/>
    <col min="11521" max="11522" width="13" style="236" customWidth="1"/>
    <col min="11523" max="11523" width="12.7109375" style="236" customWidth="1"/>
    <col min="11524" max="11529" width="6" style="236" customWidth="1"/>
    <col min="11530" max="11530" width="12.7109375" style="236" customWidth="1"/>
    <col min="11531" max="11536" width="6" style="236" customWidth="1"/>
    <col min="11537" max="11537" width="9.140625" style="236" customWidth="1"/>
    <col min="11538" max="11538" width="6" style="236" customWidth="1"/>
    <col min="11539" max="11539" width="9.140625" style="236" customWidth="1"/>
    <col min="11540" max="11540" width="6" style="236" customWidth="1"/>
    <col min="11541" max="11541" width="10.7109375" style="236" customWidth="1"/>
    <col min="11542" max="11774" width="9.140625" style="236"/>
    <col min="11775" max="11775" width="7.85546875" style="236" customWidth="1"/>
    <col min="11776" max="11776" width="25.140625" style="236" customWidth="1"/>
    <col min="11777" max="11778" width="13" style="236" customWidth="1"/>
    <col min="11779" max="11779" width="12.7109375" style="236" customWidth="1"/>
    <col min="11780" max="11785" width="6" style="236" customWidth="1"/>
    <col min="11786" max="11786" width="12.7109375" style="236" customWidth="1"/>
    <col min="11787" max="11792" width="6" style="236" customWidth="1"/>
    <col min="11793" max="11793" width="9.140625" style="236" customWidth="1"/>
    <col min="11794" max="11794" width="6" style="236" customWidth="1"/>
    <col min="11795" max="11795" width="9.140625" style="236" customWidth="1"/>
    <col min="11796" max="11796" width="6" style="236" customWidth="1"/>
    <col min="11797" max="11797" width="10.7109375" style="236" customWidth="1"/>
    <col min="11798" max="12030" width="9.140625" style="236"/>
    <col min="12031" max="12031" width="7.85546875" style="236" customWidth="1"/>
    <col min="12032" max="12032" width="25.140625" style="236" customWidth="1"/>
    <col min="12033" max="12034" width="13" style="236" customWidth="1"/>
    <col min="12035" max="12035" width="12.7109375" style="236" customWidth="1"/>
    <col min="12036" max="12041" width="6" style="236" customWidth="1"/>
    <col min="12042" max="12042" width="12.7109375" style="236" customWidth="1"/>
    <col min="12043" max="12048" width="6" style="236" customWidth="1"/>
    <col min="12049" max="12049" width="9.140625" style="236" customWidth="1"/>
    <col min="12050" max="12050" width="6" style="236" customWidth="1"/>
    <col min="12051" max="12051" width="9.140625" style="236" customWidth="1"/>
    <col min="12052" max="12052" width="6" style="236" customWidth="1"/>
    <col min="12053" max="12053" width="10.7109375" style="236" customWidth="1"/>
    <col min="12054" max="12286" width="9.140625" style="236"/>
    <col min="12287" max="12287" width="7.85546875" style="236" customWidth="1"/>
    <col min="12288" max="12288" width="25.140625" style="236" customWidth="1"/>
    <col min="12289" max="12290" width="13" style="236" customWidth="1"/>
    <col min="12291" max="12291" width="12.7109375" style="236" customWidth="1"/>
    <col min="12292" max="12297" width="6" style="236" customWidth="1"/>
    <col min="12298" max="12298" width="12.7109375" style="236" customWidth="1"/>
    <col min="12299" max="12304" width="6" style="236" customWidth="1"/>
    <col min="12305" max="12305" width="9.140625" style="236" customWidth="1"/>
    <col min="12306" max="12306" width="6" style="236" customWidth="1"/>
    <col min="12307" max="12307" width="9.140625" style="236" customWidth="1"/>
    <col min="12308" max="12308" width="6" style="236" customWidth="1"/>
    <col min="12309" max="12309" width="10.7109375" style="236" customWidth="1"/>
    <col min="12310" max="12542" width="9.140625" style="236"/>
    <col min="12543" max="12543" width="7.85546875" style="236" customWidth="1"/>
    <col min="12544" max="12544" width="25.140625" style="236" customWidth="1"/>
    <col min="12545" max="12546" width="13" style="236" customWidth="1"/>
    <col min="12547" max="12547" width="12.7109375" style="236" customWidth="1"/>
    <col min="12548" max="12553" width="6" style="236" customWidth="1"/>
    <col min="12554" max="12554" width="12.7109375" style="236" customWidth="1"/>
    <col min="12555" max="12560" width="6" style="236" customWidth="1"/>
    <col min="12561" max="12561" width="9.140625" style="236" customWidth="1"/>
    <col min="12562" max="12562" width="6" style="236" customWidth="1"/>
    <col min="12563" max="12563" width="9.140625" style="236" customWidth="1"/>
    <col min="12564" max="12564" width="6" style="236" customWidth="1"/>
    <col min="12565" max="12565" width="10.7109375" style="236" customWidth="1"/>
    <col min="12566" max="12798" width="9.140625" style="236"/>
    <col min="12799" max="12799" width="7.85546875" style="236" customWidth="1"/>
    <col min="12800" max="12800" width="25.140625" style="236" customWidth="1"/>
    <col min="12801" max="12802" width="13" style="236" customWidth="1"/>
    <col min="12803" max="12803" width="12.7109375" style="236" customWidth="1"/>
    <col min="12804" max="12809" width="6" style="236" customWidth="1"/>
    <col min="12810" max="12810" width="12.7109375" style="236" customWidth="1"/>
    <col min="12811" max="12816" width="6" style="236" customWidth="1"/>
    <col min="12817" max="12817" width="9.140625" style="236" customWidth="1"/>
    <col min="12818" max="12818" width="6" style="236" customWidth="1"/>
    <col min="12819" max="12819" width="9.140625" style="236" customWidth="1"/>
    <col min="12820" max="12820" width="6" style="236" customWidth="1"/>
    <col min="12821" max="12821" width="10.7109375" style="236" customWidth="1"/>
    <col min="12822" max="13054" width="9.140625" style="236"/>
    <col min="13055" max="13055" width="7.85546875" style="236" customWidth="1"/>
    <col min="13056" max="13056" width="25.140625" style="236" customWidth="1"/>
    <col min="13057" max="13058" width="13" style="236" customWidth="1"/>
    <col min="13059" max="13059" width="12.7109375" style="236" customWidth="1"/>
    <col min="13060" max="13065" width="6" style="236" customWidth="1"/>
    <col min="13066" max="13066" width="12.7109375" style="236" customWidth="1"/>
    <col min="13067" max="13072" width="6" style="236" customWidth="1"/>
    <col min="13073" max="13073" width="9.140625" style="236" customWidth="1"/>
    <col min="13074" max="13074" width="6" style="236" customWidth="1"/>
    <col min="13075" max="13075" width="9.140625" style="236" customWidth="1"/>
    <col min="13076" max="13076" width="6" style="236" customWidth="1"/>
    <col min="13077" max="13077" width="10.7109375" style="236" customWidth="1"/>
    <col min="13078" max="13310" width="9.140625" style="236"/>
    <col min="13311" max="13311" width="7.85546875" style="236" customWidth="1"/>
    <col min="13312" max="13312" width="25.140625" style="236" customWidth="1"/>
    <col min="13313" max="13314" width="13" style="236" customWidth="1"/>
    <col min="13315" max="13315" width="12.7109375" style="236" customWidth="1"/>
    <col min="13316" max="13321" width="6" style="236" customWidth="1"/>
    <col min="13322" max="13322" width="12.7109375" style="236" customWidth="1"/>
    <col min="13323" max="13328" width="6" style="236" customWidth="1"/>
    <col min="13329" max="13329" width="9.140625" style="236" customWidth="1"/>
    <col min="13330" max="13330" width="6" style="236" customWidth="1"/>
    <col min="13331" max="13331" width="9.140625" style="236" customWidth="1"/>
    <col min="13332" max="13332" width="6" style="236" customWidth="1"/>
    <col min="13333" max="13333" width="10.7109375" style="236" customWidth="1"/>
    <col min="13334" max="13566" width="9.140625" style="236"/>
    <col min="13567" max="13567" width="7.85546875" style="236" customWidth="1"/>
    <col min="13568" max="13568" width="25.140625" style="236" customWidth="1"/>
    <col min="13569" max="13570" width="13" style="236" customWidth="1"/>
    <col min="13571" max="13571" width="12.7109375" style="236" customWidth="1"/>
    <col min="13572" max="13577" width="6" style="236" customWidth="1"/>
    <col min="13578" max="13578" width="12.7109375" style="236" customWidth="1"/>
    <col min="13579" max="13584" width="6" style="236" customWidth="1"/>
    <col min="13585" max="13585" width="9.140625" style="236" customWidth="1"/>
    <col min="13586" max="13586" width="6" style="236" customWidth="1"/>
    <col min="13587" max="13587" width="9.140625" style="236" customWidth="1"/>
    <col min="13588" max="13588" width="6" style="236" customWidth="1"/>
    <col min="13589" max="13589" width="10.7109375" style="236" customWidth="1"/>
    <col min="13590" max="13822" width="9.140625" style="236"/>
    <col min="13823" max="13823" width="7.85546875" style="236" customWidth="1"/>
    <col min="13824" max="13824" width="25.140625" style="236" customWidth="1"/>
    <col min="13825" max="13826" width="13" style="236" customWidth="1"/>
    <col min="13827" max="13827" width="12.7109375" style="236" customWidth="1"/>
    <col min="13828" max="13833" width="6" style="236" customWidth="1"/>
    <col min="13834" max="13834" width="12.7109375" style="236" customWidth="1"/>
    <col min="13835" max="13840" width="6" style="236" customWidth="1"/>
    <col min="13841" max="13841" width="9.140625" style="236" customWidth="1"/>
    <col min="13842" max="13842" width="6" style="236" customWidth="1"/>
    <col min="13843" max="13843" width="9.140625" style="236" customWidth="1"/>
    <col min="13844" max="13844" width="6" style="236" customWidth="1"/>
    <col min="13845" max="13845" width="10.7109375" style="236" customWidth="1"/>
    <col min="13846" max="14078" width="9.140625" style="236"/>
    <col min="14079" max="14079" width="7.85546875" style="236" customWidth="1"/>
    <col min="14080" max="14080" width="25.140625" style="236" customWidth="1"/>
    <col min="14081" max="14082" width="13" style="236" customWidth="1"/>
    <col min="14083" max="14083" width="12.7109375" style="236" customWidth="1"/>
    <col min="14084" max="14089" width="6" style="236" customWidth="1"/>
    <col min="14090" max="14090" width="12.7109375" style="236" customWidth="1"/>
    <col min="14091" max="14096" width="6" style="236" customWidth="1"/>
    <col min="14097" max="14097" width="9.140625" style="236" customWidth="1"/>
    <col min="14098" max="14098" width="6" style="236" customWidth="1"/>
    <col min="14099" max="14099" width="9.140625" style="236" customWidth="1"/>
    <col min="14100" max="14100" width="6" style="236" customWidth="1"/>
    <col min="14101" max="14101" width="10.7109375" style="236" customWidth="1"/>
    <col min="14102" max="14334" width="9.140625" style="236"/>
    <col min="14335" max="14335" width="7.85546875" style="236" customWidth="1"/>
    <col min="14336" max="14336" width="25.140625" style="236" customWidth="1"/>
    <col min="14337" max="14338" width="13" style="236" customWidth="1"/>
    <col min="14339" max="14339" width="12.7109375" style="236" customWidth="1"/>
    <col min="14340" max="14345" width="6" style="236" customWidth="1"/>
    <col min="14346" max="14346" width="12.7109375" style="236" customWidth="1"/>
    <col min="14347" max="14352" width="6" style="236" customWidth="1"/>
    <col min="14353" max="14353" width="9.140625" style="236" customWidth="1"/>
    <col min="14354" max="14354" width="6" style="236" customWidth="1"/>
    <col min="14355" max="14355" width="9.140625" style="236" customWidth="1"/>
    <col min="14356" max="14356" width="6" style="236" customWidth="1"/>
    <col min="14357" max="14357" width="10.7109375" style="236" customWidth="1"/>
    <col min="14358" max="14590" width="9.140625" style="236"/>
    <col min="14591" max="14591" width="7.85546875" style="236" customWidth="1"/>
    <col min="14592" max="14592" width="25.140625" style="236" customWidth="1"/>
    <col min="14593" max="14594" width="13" style="236" customWidth="1"/>
    <col min="14595" max="14595" width="12.7109375" style="236" customWidth="1"/>
    <col min="14596" max="14601" width="6" style="236" customWidth="1"/>
    <col min="14602" max="14602" width="12.7109375" style="236" customWidth="1"/>
    <col min="14603" max="14608" width="6" style="236" customWidth="1"/>
    <col min="14609" max="14609" width="9.140625" style="236" customWidth="1"/>
    <col min="14610" max="14610" width="6" style="236" customWidth="1"/>
    <col min="14611" max="14611" width="9.140625" style="236" customWidth="1"/>
    <col min="14612" max="14612" width="6" style="236" customWidth="1"/>
    <col min="14613" max="14613" width="10.7109375" style="236" customWidth="1"/>
    <col min="14614" max="14846" width="9.140625" style="236"/>
    <col min="14847" max="14847" width="7.85546875" style="236" customWidth="1"/>
    <col min="14848" max="14848" width="25.140625" style="236" customWidth="1"/>
    <col min="14849" max="14850" width="13" style="236" customWidth="1"/>
    <col min="14851" max="14851" width="12.7109375" style="236" customWidth="1"/>
    <col min="14852" max="14857" width="6" style="236" customWidth="1"/>
    <col min="14858" max="14858" width="12.7109375" style="236" customWidth="1"/>
    <col min="14859" max="14864" width="6" style="236" customWidth="1"/>
    <col min="14865" max="14865" width="9.140625" style="236" customWidth="1"/>
    <col min="14866" max="14866" width="6" style="236" customWidth="1"/>
    <col min="14867" max="14867" width="9.140625" style="236" customWidth="1"/>
    <col min="14868" max="14868" width="6" style="236" customWidth="1"/>
    <col min="14869" max="14869" width="10.7109375" style="236" customWidth="1"/>
    <col min="14870" max="15102" width="9.140625" style="236"/>
    <col min="15103" max="15103" width="7.85546875" style="236" customWidth="1"/>
    <col min="15104" max="15104" width="25.140625" style="236" customWidth="1"/>
    <col min="15105" max="15106" width="13" style="236" customWidth="1"/>
    <col min="15107" max="15107" width="12.7109375" style="236" customWidth="1"/>
    <col min="15108" max="15113" width="6" style="236" customWidth="1"/>
    <col min="15114" max="15114" width="12.7109375" style="236" customWidth="1"/>
    <col min="15115" max="15120" width="6" style="236" customWidth="1"/>
    <col min="15121" max="15121" width="9.140625" style="236" customWidth="1"/>
    <col min="15122" max="15122" width="6" style="236" customWidth="1"/>
    <col min="15123" max="15123" width="9.140625" style="236" customWidth="1"/>
    <col min="15124" max="15124" width="6" style="236" customWidth="1"/>
    <col min="15125" max="15125" width="10.7109375" style="236" customWidth="1"/>
    <col min="15126" max="15358" width="9.140625" style="236"/>
    <col min="15359" max="15359" width="7.85546875" style="236" customWidth="1"/>
    <col min="15360" max="15360" width="25.140625" style="236" customWidth="1"/>
    <col min="15361" max="15362" width="13" style="236" customWidth="1"/>
    <col min="15363" max="15363" width="12.7109375" style="236" customWidth="1"/>
    <col min="15364" max="15369" width="6" style="236" customWidth="1"/>
    <col min="15370" max="15370" width="12.7109375" style="236" customWidth="1"/>
    <col min="15371" max="15376" width="6" style="236" customWidth="1"/>
    <col min="15377" max="15377" width="9.140625" style="236" customWidth="1"/>
    <col min="15378" max="15378" width="6" style="236" customWidth="1"/>
    <col min="15379" max="15379" width="9.140625" style="236" customWidth="1"/>
    <col min="15380" max="15380" width="6" style="236" customWidth="1"/>
    <col min="15381" max="15381" width="10.7109375" style="236" customWidth="1"/>
    <col min="15382" max="15614" width="9.140625" style="236"/>
    <col min="15615" max="15615" width="7.85546875" style="236" customWidth="1"/>
    <col min="15616" max="15616" width="25.140625" style="236" customWidth="1"/>
    <col min="15617" max="15618" width="13" style="236" customWidth="1"/>
    <col min="15619" max="15619" width="12.7109375" style="236" customWidth="1"/>
    <col min="15620" max="15625" width="6" style="236" customWidth="1"/>
    <col min="15626" max="15626" width="12.7109375" style="236" customWidth="1"/>
    <col min="15627" max="15632" width="6" style="236" customWidth="1"/>
    <col min="15633" max="15633" width="9.140625" style="236" customWidth="1"/>
    <col min="15634" max="15634" width="6" style="236" customWidth="1"/>
    <col min="15635" max="15635" width="9.140625" style="236" customWidth="1"/>
    <col min="15636" max="15636" width="6" style="236" customWidth="1"/>
    <col min="15637" max="15637" width="10.7109375" style="236" customWidth="1"/>
    <col min="15638" max="15870" width="9.140625" style="236"/>
    <col min="15871" max="15871" width="7.85546875" style="236" customWidth="1"/>
    <col min="15872" max="15872" width="25.140625" style="236" customWidth="1"/>
    <col min="15873" max="15874" width="13" style="236" customWidth="1"/>
    <col min="15875" max="15875" width="12.7109375" style="236" customWidth="1"/>
    <col min="15876" max="15881" width="6" style="236" customWidth="1"/>
    <col min="15882" max="15882" width="12.7109375" style="236" customWidth="1"/>
    <col min="15883" max="15888" width="6" style="236" customWidth="1"/>
    <col min="15889" max="15889" width="9.140625" style="236" customWidth="1"/>
    <col min="15890" max="15890" width="6" style="236" customWidth="1"/>
    <col min="15891" max="15891" width="9.140625" style="236" customWidth="1"/>
    <col min="15892" max="15892" width="6" style="236" customWidth="1"/>
    <col min="15893" max="15893" width="10.7109375" style="236" customWidth="1"/>
    <col min="15894" max="16126" width="9.140625" style="236"/>
    <col min="16127" max="16127" width="7.85546875" style="236" customWidth="1"/>
    <col min="16128" max="16128" width="25.140625" style="236" customWidth="1"/>
    <col min="16129" max="16130" width="13" style="236" customWidth="1"/>
    <col min="16131" max="16131" width="12.7109375" style="236" customWidth="1"/>
    <col min="16132" max="16137" width="6" style="236" customWidth="1"/>
    <col min="16138" max="16138" width="12.7109375" style="236" customWidth="1"/>
    <col min="16139" max="16144" width="6" style="236" customWidth="1"/>
    <col min="16145" max="16145" width="9.140625" style="236" customWidth="1"/>
    <col min="16146" max="16146" width="6" style="236" customWidth="1"/>
    <col min="16147" max="16147" width="9.140625" style="236" customWidth="1"/>
    <col min="16148" max="16148" width="6" style="236" customWidth="1"/>
    <col min="16149" max="16149" width="10.7109375" style="236" customWidth="1"/>
    <col min="16150" max="16384" width="9.140625" style="236"/>
  </cols>
  <sheetData>
    <row r="1" spans="1:23" x14ac:dyDescent="0.2">
      <c r="W1" s="238" t="s">
        <v>47</v>
      </c>
    </row>
    <row r="2" spans="1:23" ht="24" customHeight="1" x14ac:dyDescent="0.2">
      <c r="T2" s="239" t="s">
        <v>17</v>
      </c>
      <c r="U2" s="239"/>
      <c r="V2" s="239"/>
      <c r="W2" s="239"/>
    </row>
    <row r="3" spans="1:23" x14ac:dyDescent="0.2">
      <c r="A3" s="241" t="s">
        <v>48</v>
      </c>
      <c r="B3" s="318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</row>
    <row r="4" spans="1:23" ht="12" x14ac:dyDescent="0.2">
      <c r="I4" s="238" t="s">
        <v>19</v>
      </c>
      <c r="J4" s="319" t="s">
        <v>745</v>
      </c>
      <c r="K4" s="320"/>
    </row>
    <row r="5" spans="1:23" ht="11.25" customHeight="1" x14ac:dyDescent="0.2"/>
    <row r="6" spans="1:23" x14ac:dyDescent="0.2">
      <c r="G6" s="238" t="s">
        <v>20</v>
      </c>
      <c r="H6" s="243" t="s">
        <v>761</v>
      </c>
      <c r="I6" s="243"/>
      <c r="J6" s="243"/>
      <c r="K6" s="243"/>
      <c r="L6" s="243"/>
      <c r="M6" s="243"/>
      <c r="N6" s="243"/>
      <c r="O6" s="243"/>
      <c r="P6" s="243"/>
      <c r="Q6" s="243"/>
      <c r="S6" s="244"/>
    </row>
    <row r="7" spans="1:23" x14ac:dyDescent="0.2">
      <c r="H7" s="321" t="s">
        <v>21</v>
      </c>
      <c r="I7" s="321"/>
      <c r="J7" s="321"/>
      <c r="K7" s="321"/>
      <c r="L7" s="321"/>
      <c r="M7" s="321"/>
      <c r="N7" s="321"/>
      <c r="O7" s="321"/>
      <c r="P7" s="321"/>
      <c r="Q7" s="321"/>
      <c r="S7" s="246"/>
    </row>
    <row r="8" spans="1:23" ht="11.25" customHeight="1" x14ac:dyDescent="0.2"/>
    <row r="9" spans="1:23" ht="12" x14ac:dyDescent="0.2">
      <c r="I9" s="238" t="s">
        <v>22</v>
      </c>
      <c r="J9" s="320" t="s">
        <v>746</v>
      </c>
      <c r="K9" s="320"/>
      <c r="L9" s="236" t="s">
        <v>23</v>
      </c>
    </row>
    <row r="10" spans="1:23" ht="11.25" customHeight="1" x14ac:dyDescent="0.2"/>
    <row r="11" spans="1:23" ht="12" x14ac:dyDescent="0.2">
      <c r="H11" s="238" t="s">
        <v>24</v>
      </c>
      <c r="I11" s="322" t="s">
        <v>760</v>
      </c>
      <c r="J11" s="323"/>
      <c r="K11" s="323"/>
      <c r="L11" s="323"/>
      <c r="M11" s="323"/>
      <c r="N11" s="323"/>
      <c r="O11" s="323"/>
      <c r="P11" s="323"/>
      <c r="Q11" s="323"/>
      <c r="R11" s="323"/>
      <c r="S11" s="323"/>
    </row>
    <row r="12" spans="1:23" x14ac:dyDescent="0.2">
      <c r="F12" s="249"/>
      <c r="G12" s="249"/>
      <c r="I12" s="321" t="s">
        <v>25</v>
      </c>
      <c r="J12" s="321"/>
      <c r="K12" s="321"/>
      <c r="L12" s="321"/>
      <c r="M12" s="321"/>
      <c r="N12" s="321"/>
      <c r="O12" s="321"/>
      <c r="P12" s="321"/>
      <c r="Q12" s="321"/>
      <c r="R12" s="321"/>
      <c r="S12" s="321"/>
    </row>
    <row r="13" spans="1:23" ht="11.25" customHeight="1" x14ac:dyDescent="0.2"/>
    <row r="14" spans="1:23" ht="15" customHeight="1" x14ac:dyDescent="0.2">
      <c r="A14" s="250" t="s">
        <v>35</v>
      </c>
      <c r="B14" s="250" t="s">
        <v>36</v>
      </c>
      <c r="C14" s="250" t="s">
        <v>29</v>
      </c>
      <c r="D14" s="250" t="s">
        <v>49</v>
      </c>
      <c r="E14" s="252" t="s">
        <v>753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4"/>
      <c r="S14" s="305" t="s">
        <v>754</v>
      </c>
      <c r="T14" s="324"/>
      <c r="U14" s="324"/>
      <c r="V14" s="306"/>
      <c r="W14" s="250" t="s">
        <v>14</v>
      </c>
    </row>
    <row r="15" spans="1:23" ht="15" customHeight="1" x14ac:dyDescent="0.2">
      <c r="A15" s="255"/>
      <c r="B15" s="255"/>
      <c r="C15" s="255"/>
      <c r="D15" s="255"/>
      <c r="E15" s="252" t="s">
        <v>3</v>
      </c>
      <c r="F15" s="253"/>
      <c r="G15" s="253"/>
      <c r="H15" s="253"/>
      <c r="I15" s="253"/>
      <c r="J15" s="253"/>
      <c r="K15" s="254"/>
      <c r="L15" s="252" t="s">
        <v>9</v>
      </c>
      <c r="M15" s="253"/>
      <c r="N15" s="253"/>
      <c r="O15" s="253"/>
      <c r="P15" s="253"/>
      <c r="Q15" s="253"/>
      <c r="R15" s="254"/>
      <c r="S15" s="312"/>
      <c r="T15" s="325"/>
      <c r="U15" s="325"/>
      <c r="V15" s="326"/>
      <c r="W15" s="255"/>
    </row>
    <row r="16" spans="1:23" ht="27" customHeight="1" x14ac:dyDescent="0.2">
      <c r="A16" s="255"/>
      <c r="B16" s="255"/>
      <c r="C16" s="255"/>
      <c r="D16" s="255"/>
      <c r="E16" s="265" t="s">
        <v>50</v>
      </c>
      <c r="F16" s="252" t="s">
        <v>51</v>
      </c>
      <c r="G16" s="253"/>
      <c r="H16" s="253"/>
      <c r="I16" s="253"/>
      <c r="J16" s="253"/>
      <c r="K16" s="254"/>
      <c r="L16" s="265" t="s">
        <v>50</v>
      </c>
      <c r="M16" s="252" t="s">
        <v>51</v>
      </c>
      <c r="N16" s="253"/>
      <c r="O16" s="253"/>
      <c r="P16" s="253"/>
      <c r="Q16" s="253"/>
      <c r="R16" s="254"/>
      <c r="S16" s="307" t="s">
        <v>52</v>
      </c>
      <c r="T16" s="309"/>
      <c r="U16" s="307" t="s">
        <v>51</v>
      </c>
      <c r="V16" s="309"/>
      <c r="W16" s="255"/>
    </row>
    <row r="17" spans="1:25" ht="60" customHeight="1" x14ac:dyDescent="0.2">
      <c r="A17" s="262"/>
      <c r="B17" s="262"/>
      <c r="C17" s="262"/>
      <c r="D17" s="262"/>
      <c r="E17" s="327" t="s">
        <v>53</v>
      </c>
      <c r="F17" s="327" t="s">
        <v>53</v>
      </c>
      <c r="G17" s="327" t="s">
        <v>54</v>
      </c>
      <c r="H17" s="327" t="s">
        <v>55</v>
      </c>
      <c r="I17" s="327" t="s">
        <v>56</v>
      </c>
      <c r="J17" s="327" t="s">
        <v>57</v>
      </c>
      <c r="K17" s="327" t="s">
        <v>58</v>
      </c>
      <c r="L17" s="327" t="s">
        <v>53</v>
      </c>
      <c r="M17" s="327" t="s">
        <v>53</v>
      </c>
      <c r="N17" s="327" t="s">
        <v>54</v>
      </c>
      <c r="O17" s="327" t="s">
        <v>55</v>
      </c>
      <c r="P17" s="327" t="s">
        <v>56</v>
      </c>
      <c r="Q17" s="327" t="s">
        <v>57</v>
      </c>
      <c r="R17" s="327" t="s">
        <v>58</v>
      </c>
      <c r="S17" s="265" t="s">
        <v>53</v>
      </c>
      <c r="T17" s="265" t="s">
        <v>13</v>
      </c>
      <c r="U17" s="265" t="s">
        <v>53</v>
      </c>
      <c r="V17" s="265" t="s">
        <v>13</v>
      </c>
      <c r="W17" s="262"/>
    </row>
    <row r="18" spans="1:25" x14ac:dyDescent="0.2">
      <c r="A18" s="314">
        <v>1</v>
      </c>
      <c r="B18" s="328">
        <v>2</v>
      </c>
      <c r="C18" s="314">
        <v>3</v>
      </c>
      <c r="D18" s="314">
        <v>4</v>
      </c>
      <c r="E18" s="314">
        <v>5</v>
      </c>
      <c r="F18" s="314">
        <v>6</v>
      </c>
      <c r="G18" s="314">
        <v>7</v>
      </c>
      <c r="H18" s="314">
        <v>8</v>
      </c>
      <c r="I18" s="314">
        <v>9</v>
      </c>
      <c r="J18" s="314">
        <v>10</v>
      </c>
      <c r="K18" s="314">
        <v>11</v>
      </c>
      <c r="L18" s="314">
        <v>12</v>
      </c>
      <c r="M18" s="314">
        <v>13</v>
      </c>
      <c r="N18" s="314">
        <v>14</v>
      </c>
      <c r="O18" s="314">
        <v>15</v>
      </c>
      <c r="P18" s="314">
        <v>16</v>
      </c>
      <c r="Q18" s="314">
        <v>17</v>
      </c>
      <c r="R18" s="314">
        <v>18</v>
      </c>
      <c r="S18" s="314">
        <v>19</v>
      </c>
      <c r="T18" s="314">
        <v>20</v>
      </c>
      <c r="U18" s="314">
        <v>21</v>
      </c>
      <c r="V18" s="314">
        <v>22</v>
      </c>
      <c r="W18" s="314">
        <v>23</v>
      </c>
    </row>
    <row r="19" spans="1:25" s="334" customFormat="1" ht="21" x14ac:dyDescent="0.2">
      <c r="A19" s="269">
        <v>0</v>
      </c>
      <c r="B19" s="269" t="s">
        <v>15</v>
      </c>
      <c r="C19" s="269"/>
      <c r="D19" s="329">
        <v>42.849263333333333</v>
      </c>
      <c r="E19" s="330" t="s">
        <v>593</v>
      </c>
      <c r="F19" s="331">
        <v>19.356900000000003</v>
      </c>
      <c r="G19" s="330" t="s">
        <v>593</v>
      </c>
      <c r="H19" s="330" t="s">
        <v>593</v>
      </c>
      <c r="I19" s="330" t="s">
        <v>593</v>
      </c>
      <c r="J19" s="330" t="s">
        <v>593</v>
      </c>
      <c r="K19" s="330" t="s">
        <v>593</v>
      </c>
      <c r="L19" s="330" t="s">
        <v>593</v>
      </c>
      <c r="M19" s="332">
        <v>19.117854439999995</v>
      </c>
      <c r="N19" s="330" t="s">
        <v>593</v>
      </c>
      <c r="O19" s="330" t="s">
        <v>593</v>
      </c>
      <c r="P19" s="330" t="s">
        <v>593</v>
      </c>
      <c r="Q19" s="330" t="s">
        <v>593</v>
      </c>
      <c r="R19" s="330" t="s">
        <v>593</v>
      </c>
      <c r="S19" s="330" t="s">
        <v>593</v>
      </c>
      <c r="T19" s="330" t="s">
        <v>593</v>
      </c>
      <c r="U19" s="272">
        <v>-0.23904556000000809</v>
      </c>
      <c r="V19" s="270">
        <v>-1.2349372058542849</v>
      </c>
      <c r="W19" s="333"/>
    </row>
    <row r="20" spans="1:25" ht="94.5" x14ac:dyDescent="0.2">
      <c r="A20" s="276" t="s">
        <v>762</v>
      </c>
      <c r="B20" s="277" t="s">
        <v>763</v>
      </c>
      <c r="C20" s="276" t="s">
        <v>764</v>
      </c>
      <c r="D20" s="335">
        <v>13.847823333333332</v>
      </c>
      <c r="E20" s="336" t="s">
        <v>593</v>
      </c>
      <c r="F20" s="337">
        <v>13.847823333333336</v>
      </c>
      <c r="G20" s="336" t="s">
        <v>593</v>
      </c>
      <c r="H20" s="336" t="s">
        <v>593</v>
      </c>
      <c r="I20" s="336" t="s">
        <v>593</v>
      </c>
      <c r="J20" s="336" t="s">
        <v>593</v>
      </c>
      <c r="K20" s="336" t="s">
        <v>593</v>
      </c>
      <c r="L20" s="336" t="s">
        <v>593</v>
      </c>
      <c r="M20" s="338">
        <v>19.117854439999995</v>
      </c>
      <c r="N20" s="336" t="s">
        <v>593</v>
      </c>
      <c r="O20" s="336" t="s">
        <v>593</v>
      </c>
      <c r="P20" s="336" t="s">
        <v>593</v>
      </c>
      <c r="Q20" s="336" t="s">
        <v>593</v>
      </c>
      <c r="R20" s="336" t="s">
        <v>593</v>
      </c>
      <c r="S20" s="336" t="s">
        <v>593</v>
      </c>
      <c r="T20" s="336" t="s">
        <v>593</v>
      </c>
      <c r="U20" s="278">
        <v>5.270031106666659</v>
      </c>
      <c r="V20" s="271">
        <v>38.056747113324846</v>
      </c>
      <c r="W20" s="314"/>
      <c r="Y20" s="249"/>
    </row>
    <row r="21" spans="1:25" ht="84" x14ac:dyDescent="0.2">
      <c r="A21" s="276" t="s">
        <v>765</v>
      </c>
      <c r="B21" s="277" t="s">
        <v>766</v>
      </c>
      <c r="C21" s="276" t="s">
        <v>767</v>
      </c>
      <c r="D21" s="335">
        <v>3.0573899999999998</v>
      </c>
      <c r="E21" s="336" t="s">
        <v>593</v>
      </c>
      <c r="F21" s="337">
        <v>2.8980000000000001</v>
      </c>
      <c r="G21" s="336" t="s">
        <v>593</v>
      </c>
      <c r="H21" s="336" t="s">
        <v>593</v>
      </c>
      <c r="I21" s="336" t="s">
        <v>593</v>
      </c>
      <c r="J21" s="336" t="s">
        <v>593</v>
      </c>
      <c r="K21" s="336" t="s">
        <v>593</v>
      </c>
      <c r="L21" s="336" t="s">
        <v>593</v>
      </c>
      <c r="M21" s="338">
        <v>0</v>
      </c>
      <c r="N21" s="336" t="s">
        <v>593</v>
      </c>
      <c r="O21" s="336" t="s">
        <v>593</v>
      </c>
      <c r="P21" s="336" t="s">
        <v>593</v>
      </c>
      <c r="Q21" s="336" t="s">
        <v>593</v>
      </c>
      <c r="R21" s="336" t="s">
        <v>593</v>
      </c>
      <c r="S21" s="336" t="s">
        <v>593</v>
      </c>
      <c r="T21" s="336" t="s">
        <v>593</v>
      </c>
      <c r="U21" s="278">
        <v>-2.8980000000000001</v>
      </c>
      <c r="V21" s="271">
        <v>-100</v>
      </c>
      <c r="W21" s="314"/>
    </row>
    <row r="22" spans="1:25" ht="73.5" x14ac:dyDescent="0.2">
      <c r="A22" s="276" t="s">
        <v>768</v>
      </c>
      <c r="B22" s="277" t="s">
        <v>769</v>
      </c>
      <c r="C22" s="276" t="s">
        <v>770</v>
      </c>
      <c r="D22" s="335">
        <v>14.598124166666667</v>
      </c>
      <c r="E22" s="336" t="s">
        <v>593</v>
      </c>
      <c r="F22" s="337">
        <v>1.4963566666666668</v>
      </c>
      <c r="G22" s="336" t="s">
        <v>593</v>
      </c>
      <c r="H22" s="336" t="s">
        <v>593</v>
      </c>
      <c r="I22" s="336" t="s">
        <v>593</v>
      </c>
      <c r="J22" s="336" t="s">
        <v>593</v>
      </c>
      <c r="K22" s="336" t="s">
        <v>593</v>
      </c>
      <c r="L22" s="336" t="s">
        <v>593</v>
      </c>
      <c r="M22" s="338">
        <v>0</v>
      </c>
      <c r="N22" s="336" t="s">
        <v>593</v>
      </c>
      <c r="O22" s="336" t="s">
        <v>593</v>
      </c>
      <c r="P22" s="336" t="s">
        <v>593</v>
      </c>
      <c r="Q22" s="336" t="s">
        <v>593</v>
      </c>
      <c r="R22" s="336" t="s">
        <v>593</v>
      </c>
      <c r="S22" s="336" t="s">
        <v>593</v>
      </c>
      <c r="T22" s="336" t="s">
        <v>593</v>
      </c>
      <c r="U22" s="278">
        <v>-1.4963566666666668</v>
      </c>
      <c r="V22" s="271">
        <v>-100</v>
      </c>
      <c r="W22" s="314"/>
    </row>
    <row r="23" spans="1:25" ht="84" x14ac:dyDescent="0.2">
      <c r="A23" s="276" t="s">
        <v>771</v>
      </c>
      <c r="B23" s="277" t="s">
        <v>772</v>
      </c>
      <c r="C23" s="276" t="s">
        <v>773</v>
      </c>
      <c r="D23" s="335">
        <v>11.345925833333334</v>
      </c>
      <c r="E23" s="336" t="s">
        <v>593</v>
      </c>
      <c r="F23" s="337">
        <v>1.1147199999999999</v>
      </c>
      <c r="G23" s="336" t="s">
        <v>593</v>
      </c>
      <c r="H23" s="336" t="s">
        <v>593</v>
      </c>
      <c r="I23" s="336" t="s">
        <v>593</v>
      </c>
      <c r="J23" s="336" t="s">
        <v>593</v>
      </c>
      <c r="K23" s="336" t="s">
        <v>593</v>
      </c>
      <c r="L23" s="336" t="s">
        <v>593</v>
      </c>
      <c r="M23" s="338">
        <v>0</v>
      </c>
      <c r="N23" s="336" t="s">
        <v>593</v>
      </c>
      <c r="O23" s="336" t="s">
        <v>593</v>
      </c>
      <c r="P23" s="336" t="s">
        <v>593</v>
      </c>
      <c r="Q23" s="336" t="s">
        <v>593</v>
      </c>
      <c r="R23" s="336" t="s">
        <v>593</v>
      </c>
      <c r="S23" s="336" t="s">
        <v>593</v>
      </c>
      <c r="T23" s="336" t="s">
        <v>593</v>
      </c>
      <c r="U23" s="278">
        <v>-1.1147199999999999</v>
      </c>
      <c r="V23" s="271">
        <v>-100</v>
      </c>
      <c r="W23" s="314"/>
    </row>
    <row r="24" spans="1:25" x14ac:dyDescent="0.2">
      <c r="A24" s="281" t="s">
        <v>15</v>
      </c>
      <c r="B24" s="282"/>
      <c r="C24" s="283"/>
      <c r="D24" s="63">
        <v>42.849263333333333</v>
      </c>
      <c r="E24" s="55" t="s">
        <v>593</v>
      </c>
      <c r="F24" s="63">
        <v>19.356900000000003</v>
      </c>
      <c r="G24" s="55" t="s">
        <v>593</v>
      </c>
      <c r="H24" s="55" t="s">
        <v>593</v>
      </c>
      <c r="I24" s="55" t="s">
        <v>593</v>
      </c>
      <c r="J24" s="55" t="s">
        <v>593</v>
      </c>
      <c r="K24" s="55" t="s">
        <v>593</v>
      </c>
      <c r="L24" s="55" t="s">
        <v>593</v>
      </c>
      <c r="M24" s="63">
        <v>19.117854439999995</v>
      </c>
      <c r="N24" s="55" t="s">
        <v>593</v>
      </c>
      <c r="O24" s="55" t="s">
        <v>593</v>
      </c>
      <c r="P24" s="55" t="s">
        <v>593</v>
      </c>
      <c r="Q24" s="55" t="s">
        <v>593</v>
      </c>
      <c r="R24" s="55" t="s">
        <v>593</v>
      </c>
      <c r="S24" s="55" t="s">
        <v>593</v>
      </c>
      <c r="T24" s="55" t="s">
        <v>593</v>
      </c>
      <c r="U24" s="63">
        <v>-0.23904556000000809</v>
      </c>
      <c r="V24" s="63">
        <v>-1.2349372058542849</v>
      </c>
      <c r="W24" s="55">
        <v>0</v>
      </c>
    </row>
    <row r="25" spans="1:25" x14ac:dyDescent="0.2">
      <c r="B25" s="236"/>
    </row>
    <row r="26" spans="1:25" x14ac:dyDescent="0.2">
      <c r="B26" s="236"/>
    </row>
    <row r="27" spans="1:25" x14ac:dyDescent="0.2">
      <c r="B27" s="236"/>
    </row>
    <row r="28" spans="1:25" x14ac:dyDescent="0.2">
      <c r="B28" s="236"/>
    </row>
    <row r="29" spans="1:25" x14ac:dyDescent="0.2">
      <c r="B29" s="236"/>
    </row>
    <row r="30" spans="1:25" x14ac:dyDescent="0.2">
      <c r="B30" s="236"/>
    </row>
    <row r="31" spans="1:25" x14ac:dyDescent="0.2">
      <c r="B31" s="236"/>
    </row>
    <row r="32" spans="1:25" x14ac:dyDescent="0.2">
      <c r="B32" s="236"/>
    </row>
    <row r="33" spans="2:2" x14ac:dyDescent="0.2">
      <c r="B33" s="236"/>
    </row>
    <row r="34" spans="2:2" x14ac:dyDescent="0.2">
      <c r="B34" s="236"/>
    </row>
    <row r="35" spans="2:2" x14ac:dyDescent="0.2">
      <c r="B35" s="236"/>
    </row>
    <row r="36" spans="2:2" x14ac:dyDescent="0.2">
      <c r="B36" s="236"/>
    </row>
    <row r="37" spans="2:2" x14ac:dyDescent="0.2">
      <c r="B37" s="236"/>
    </row>
    <row r="38" spans="2:2" x14ac:dyDescent="0.2">
      <c r="B38" s="236"/>
    </row>
    <row r="39" spans="2:2" x14ac:dyDescent="0.2">
      <c r="B39" s="236"/>
    </row>
    <row r="40" spans="2:2" x14ac:dyDescent="0.2">
      <c r="B40" s="236"/>
    </row>
    <row r="41" spans="2:2" x14ac:dyDescent="0.2">
      <c r="B41" s="236"/>
    </row>
    <row r="42" spans="2:2" x14ac:dyDescent="0.2">
      <c r="B42" s="236"/>
    </row>
    <row r="43" spans="2:2" x14ac:dyDescent="0.2">
      <c r="B43" s="236"/>
    </row>
    <row r="44" spans="2:2" x14ac:dyDescent="0.2">
      <c r="B44" s="236"/>
    </row>
    <row r="45" spans="2:2" x14ac:dyDescent="0.2">
      <c r="B45" s="236"/>
    </row>
    <row r="46" spans="2:2" x14ac:dyDescent="0.2">
      <c r="B46" s="236"/>
    </row>
    <row r="47" spans="2:2" x14ac:dyDescent="0.2">
      <c r="B47" s="236"/>
    </row>
    <row r="48" spans="2:2" x14ac:dyDescent="0.2">
      <c r="B48" s="236"/>
    </row>
    <row r="49" spans="2:2" x14ac:dyDescent="0.2">
      <c r="B49" s="236"/>
    </row>
    <row r="50" spans="2:2" x14ac:dyDescent="0.2">
      <c r="B50" s="236"/>
    </row>
    <row r="51" spans="2:2" x14ac:dyDescent="0.2">
      <c r="B51" s="236"/>
    </row>
    <row r="52" spans="2:2" x14ac:dyDescent="0.2">
      <c r="B52" s="236"/>
    </row>
    <row r="53" spans="2:2" x14ac:dyDescent="0.2">
      <c r="B53" s="236"/>
    </row>
    <row r="54" spans="2:2" x14ac:dyDescent="0.2">
      <c r="B54" s="236"/>
    </row>
    <row r="55" spans="2:2" x14ac:dyDescent="0.2">
      <c r="B55" s="236"/>
    </row>
    <row r="56" spans="2:2" x14ac:dyDescent="0.2">
      <c r="B56" s="236"/>
    </row>
    <row r="57" spans="2:2" x14ac:dyDescent="0.2">
      <c r="B57" s="236"/>
    </row>
    <row r="58" spans="2:2" x14ac:dyDescent="0.2">
      <c r="B58" s="236"/>
    </row>
    <row r="59" spans="2:2" x14ac:dyDescent="0.2">
      <c r="B59" s="236"/>
    </row>
    <row r="60" spans="2:2" x14ac:dyDescent="0.2">
      <c r="B60" s="236"/>
    </row>
    <row r="61" spans="2:2" x14ac:dyDescent="0.2">
      <c r="B61" s="236"/>
    </row>
    <row r="62" spans="2:2" x14ac:dyDescent="0.2">
      <c r="B62" s="236"/>
    </row>
    <row r="63" spans="2:2" x14ac:dyDescent="0.2">
      <c r="B63" s="236"/>
    </row>
    <row r="64" spans="2:2" x14ac:dyDescent="0.2">
      <c r="B64" s="236"/>
    </row>
    <row r="65" spans="2:2" x14ac:dyDescent="0.2">
      <c r="B65" s="236"/>
    </row>
    <row r="66" spans="2:2" x14ac:dyDescent="0.2">
      <c r="B66" s="236"/>
    </row>
    <row r="67" spans="2:2" x14ac:dyDescent="0.2">
      <c r="B67" s="236"/>
    </row>
    <row r="68" spans="2:2" x14ac:dyDescent="0.2">
      <c r="B68" s="236"/>
    </row>
    <row r="69" spans="2:2" x14ac:dyDescent="0.2">
      <c r="B69" s="236"/>
    </row>
    <row r="70" spans="2:2" x14ac:dyDescent="0.2">
      <c r="B70" s="236"/>
    </row>
    <row r="71" spans="2:2" x14ac:dyDescent="0.2">
      <c r="B71" s="236"/>
    </row>
    <row r="72" spans="2:2" x14ac:dyDescent="0.2">
      <c r="B72" s="236"/>
    </row>
    <row r="73" spans="2:2" x14ac:dyDescent="0.2">
      <c r="B73" s="236"/>
    </row>
    <row r="74" spans="2:2" x14ac:dyDescent="0.2">
      <c r="B74" s="236"/>
    </row>
    <row r="75" spans="2:2" x14ac:dyDescent="0.2">
      <c r="B75" s="236"/>
    </row>
    <row r="76" spans="2:2" x14ac:dyDescent="0.2">
      <c r="B76" s="236"/>
    </row>
    <row r="77" spans="2:2" x14ac:dyDescent="0.2">
      <c r="B77" s="236"/>
    </row>
    <row r="78" spans="2:2" x14ac:dyDescent="0.2">
      <c r="B78" s="236"/>
    </row>
    <row r="79" spans="2:2" x14ac:dyDescent="0.2">
      <c r="B79" s="236"/>
    </row>
    <row r="80" spans="2:2" x14ac:dyDescent="0.2">
      <c r="B80" s="236"/>
    </row>
    <row r="81" spans="2:2" x14ac:dyDescent="0.2">
      <c r="B81" s="236"/>
    </row>
    <row r="82" spans="2:2" x14ac:dyDescent="0.2">
      <c r="B82" s="236"/>
    </row>
    <row r="83" spans="2:2" x14ac:dyDescent="0.2">
      <c r="B83" s="236"/>
    </row>
    <row r="84" spans="2:2" x14ac:dyDescent="0.2">
      <c r="B84" s="236"/>
    </row>
    <row r="85" spans="2:2" x14ac:dyDescent="0.2">
      <c r="B85" s="236"/>
    </row>
    <row r="86" spans="2:2" x14ac:dyDescent="0.2">
      <c r="B86" s="236"/>
    </row>
    <row r="87" spans="2:2" x14ac:dyDescent="0.2">
      <c r="B87" s="236"/>
    </row>
    <row r="88" spans="2:2" x14ac:dyDescent="0.2">
      <c r="B88" s="236"/>
    </row>
    <row r="89" spans="2:2" x14ac:dyDescent="0.2">
      <c r="B89" s="236"/>
    </row>
    <row r="90" spans="2:2" x14ac:dyDescent="0.2">
      <c r="B90" s="236"/>
    </row>
    <row r="91" spans="2:2" x14ac:dyDescent="0.2">
      <c r="B91" s="236"/>
    </row>
    <row r="92" spans="2:2" x14ac:dyDescent="0.2">
      <c r="B92" s="236"/>
    </row>
    <row r="93" spans="2:2" x14ac:dyDescent="0.2">
      <c r="B93" s="236"/>
    </row>
    <row r="94" spans="2:2" x14ac:dyDescent="0.2">
      <c r="B94" s="236"/>
    </row>
    <row r="95" spans="2:2" x14ac:dyDescent="0.2">
      <c r="B95" s="236"/>
    </row>
    <row r="96" spans="2:2" x14ac:dyDescent="0.2">
      <c r="B96" s="236"/>
    </row>
    <row r="97" spans="2:2" x14ac:dyDescent="0.2">
      <c r="B97" s="236"/>
    </row>
    <row r="98" spans="2:2" x14ac:dyDescent="0.2">
      <c r="B98" s="236"/>
    </row>
    <row r="99" spans="2:2" x14ac:dyDescent="0.2">
      <c r="B99" s="236"/>
    </row>
    <row r="100" spans="2:2" x14ac:dyDescent="0.2">
      <c r="B100" s="236"/>
    </row>
    <row r="101" spans="2:2" x14ac:dyDescent="0.2">
      <c r="B101" s="236"/>
    </row>
    <row r="102" spans="2:2" x14ac:dyDescent="0.2">
      <c r="B102" s="236"/>
    </row>
    <row r="103" spans="2:2" x14ac:dyDescent="0.2">
      <c r="B103" s="236"/>
    </row>
    <row r="104" spans="2:2" x14ac:dyDescent="0.2">
      <c r="B104" s="236"/>
    </row>
    <row r="105" spans="2:2" x14ac:dyDescent="0.2">
      <c r="B105" s="236"/>
    </row>
    <row r="106" spans="2:2" x14ac:dyDescent="0.2">
      <c r="B106" s="236"/>
    </row>
    <row r="107" spans="2:2" x14ac:dyDescent="0.2">
      <c r="B107" s="236"/>
    </row>
    <row r="108" spans="2:2" x14ac:dyDescent="0.2">
      <c r="B108" s="236"/>
    </row>
    <row r="109" spans="2:2" x14ac:dyDescent="0.2">
      <c r="B109" s="236"/>
    </row>
    <row r="110" spans="2:2" x14ac:dyDescent="0.2">
      <c r="B110" s="236"/>
    </row>
    <row r="111" spans="2:2" x14ac:dyDescent="0.2">
      <c r="B111" s="236"/>
    </row>
    <row r="112" spans="2:2" x14ac:dyDescent="0.2">
      <c r="B112" s="236"/>
    </row>
    <row r="113" spans="2:2" x14ac:dyDescent="0.2">
      <c r="B113" s="236"/>
    </row>
    <row r="114" spans="2:2" x14ac:dyDescent="0.2">
      <c r="B114" s="236"/>
    </row>
    <row r="115" spans="2:2" x14ac:dyDescent="0.2">
      <c r="B115" s="236"/>
    </row>
    <row r="116" spans="2:2" x14ac:dyDescent="0.2">
      <c r="B116" s="236"/>
    </row>
    <row r="117" spans="2:2" x14ac:dyDescent="0.2">
      <c r="B117" s="236"/>
    </row>
    <row r="118" spans="2:2" x14ac:dyDescent="0.2">
      <c r="B118" s="236"/>
    </row>
    <row r="119" spans="2:2" x14ac:dyDescent="0.2">
      <c r="B119" s="236"/>
    </row>
    <row r="120" spans="2:2" x14ac:dyDescent="0.2">
      <c r="B120" s="236"/>
    </row>
    <row r="121" spans="2:2" x14ac:dyDescent="0.2">
      <c r="B121" s="236"/>
    </row>
    <row r="122" spans="2:2" x14ac:dyDescent="0.2">
      <c r="B122" s="236"/>
    </row>
    <row r="123" spans="2:2" x14ac:dyDescent="0.2">
      <c r="B123" s="236"/>
    </row>
    <row r="124" spans="2:2" x14ac:dyDescent="0.2">
      <c r="B124" s="236"/>
    </row>
    <row r="125" spans="2:2" x14ac:dyDescent="0.2">
      <c r="B125" s="236"/>
    </row>
    <row r="126" spans="2:2" x14ac:dyDescent="0.2">
      <c r="B126" s="236"/>
    </row>
  </sheetData>
  <mergeCells count="22">
    <mergeCell ref="A24:C24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6"/>
  <sheetViews>
    <sheetView zoomScale="120" zoomScaleNormal="120" zoomScaleSheetLayoutView="100" workbookViewId="0">
      <selection activeCell="M7" sqref="M7"/>
    </sheetView>
  </sheetViews>
  <sheetFormatPr defaultRowHeight="15.75" outlineLevelRow="1" x14ac:dyDescent="0.25"/>
  <cols>
    <col min="1" max="1" width="7.7109375" style="1" customWidth="1"/>
    <col min="2" max="2" width="9.140625" style="1" customWidth="1"/>
    <col min="3" max="3" width="10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57" customWidth="1"/>
    <col min="14" max="14" width="15.28515625" style="1" customWidth="1"/>
    <col min="15" max="16" width="9.140625" style="1"/>
    <col min="17" max="17" width="10.28515625" style="1" bestFit="1" customWidth="1"/>
    <col min="18" max="256" width="9.140625" style="1"/>
    <col min="257" max="257" width="7.7109375" style="1" customWidth="1"/>
    <col min="258" max="258" width="9.140625" style="1" customWidth="1"/>
    <col min="259" max="259" width="8" style="1" customWidth="1"/>
    <col min="260" max="261" width="9.140625" style="1" customWidth="1"/>
    <col min="262" max="262" width="11.7109375" style="1" customWidth="1"/>
    <col min="263" max="264" width="9.140625" style="1" customWidth="1"/>
    <col min="265" max="265" width="10.42578125" style="1" customWidth="1"/>
    <col min="266" max="269" width="9.42578125" style="1" customWidth="1"/>
    <col min="270" max="270" width="15.28515625" style="1" customWidth="1"/>
    <col min="271" max="512" width="9.140625" style="1"/>
    <col min="513" max="513" width="7.7109375" style="1" customWidth="1"/>
    <col min="514" max="514" width="9.140625" style="1" customWidth="1"/>
    <col min="515" max="515" width="8" style="1" customWidth="1"/>
    <col min="516" max="517" width="9.140625" style="1" customWidth="1"/>
    <col min="518" max="518" width="11.7109375" style="1" customWidth="1"/>
    <col min="519" max="520" width="9.140625" style="1" customWidth="1"/>
    <col min="521" max="521" width="10.42578125" style="1" customWidth="1"/>
    <col min="522" max="525" width="9.42578125" style="1" customWidth="1"/>
    <col min="526" max="526" width="15.28515625" style="1" customWidth="1"/>
    <col min="527" max="768" width="9.140625" style="1"/>
    <col min="769" max="769" width="7.7109375" style="1" customWidth="1"/>
    <col min="770" max="770" width="9.140625" style="1" customWidth="1"/>
    <col min="771" max="771" width="8" style="1" customWidth="1"/>
    <col min="772" max="773" width="9.140625" style="1" customWidth="1"/>
    <col min="774" max="774" width="11.7109375" style="1" customWidth="1"/>
    <col min="775" max="776" width="9.140625" style="1" customWidth="1"/>
    <col min="777" max="777" width="10.42578125" style="1" customWidth="1"/>
    <col min="778" max="781" width="9.42578125" style="1" customWidth="1"/>
    <col min="782" max="782" width="15.28515625" style="1" customWidth="1"/>
    <col min="783" max="1024" width="9.140625" style="1"/>
    <col min="1025" max="1025" width="7.7109375" style="1" customWidth="1"/>
    <col min="1026" max="1026" width="9.140625" style="1" customWidth="1"/>
    <col min="1027" max="1027" width="8" style="1" customWidth="1"/>
    <col min="1028" max="1029" width="9.140625" style="1" customWidth="1"/>
    <col min="1030" max="1030" width="11.7109375" style="1" customWidth="1"/>
    <col min="1031" max="1032" width="9.140625" style="1" customWidth="1"/>
    <col min="1033" max="1033" width="10.42578125" style="1" customWidth="1"/>
    <col min="1034" max="1037" width="9.42578125" style="1" customWidth="1"/>
    <col min="1038" max="1038" width="15.28515625" style="1" customWidth="1"/>
    <col min="1039" max="1280" width="9.140625" style="1"/>
    <col min="1281" max="1281" width="7.7109375" style="1" customWidth="1"/>
    <col min="1282" max="1282" width="9.140625" style="1" customWidth="1"/>
    <col min="1283" max="1283" width="8" style="1" customWidth="1"/>
    <col min="1284" max="1285" width="9.140625" style="1" customWidth="1"/>
    <col min="1286" max="1286" width="11.7109375" style="1" customWidth="1"/>
    <col min="1287" max="1288" width="9.140625" style="1" customWidth="1"/>
    <col min="1289" max="1289" width="10.42578125" style="1" customWidth="1"/>
    <col min="1290" max="1293" width="9.42578125" style="1" customWidth="1"/>
    <col min="1294" max="1294" width="15.28515625" style="1" customWidth="1"/>
    <col min="1295" max="1536" width="9.140625" style="1"/>
    <col min="1537" max="1537" width="7.7109375" style="1" customWidth="1"/>
    <col min="1538" max="1538" width="9.140625" style="1" customWidth="1"/>
    <col min="1539" max="1539" width="8" style="1" customWidth="1"/>
    <col min="1540" max="1541" width="9.140625" style="1" customWidth="1"/>
    <col min="1542" max="1542" width="11.7109375" style="1" customWidth="1"/>
    <col min="1543" max="1544" width="9.140625" style="1" customWidth="1"/>
    <col min="1545" max="1545" width="10.42578125" style="1" customWidth="1"/>
    <col min="1546" max="1549" width="9.42578125" style="1" customWidth="1"/>
    <col min="1550" max="1550" width="15.28515625" style="1" customWidth="1"/>
    <col min="1551" max="1792" width="9.140625" style="1"/>
    <col min="1793" max="1793" width="7.7109375" style="1" customWidth="1"/>
    <col min="1794" max="1794" width="9.140625" style="1" customWidth="1"/>
    <col min="1795" max="1795" width="8" style="1" customWidth="1"/>
    <col min="1796" max="1797" width="9.140625" style="1" customWidth="1"/>
    <col min="1798" max="1798" width="11.7109375" style="1" customWidth="1"/>
    <col min="1799" max="1800" width="9.140625" style="1" customWidth="1"/>
    <col min="1801" max="1801" width="10.42578125" style="1" customWidth="1"/>
    <col min="1802" max="1805" width="9.42578125" style="1" customWidth="1"/>
    <col min="1806" max="1806" width="15.28515625" style="1" customWidth="1"/>
    <col min="1807" max="2048" width="9.140625" style="1"/>
    <col min="2049" max="2049" width="7.7109375" style="1" customWidth="1"/>
    <col min="2050" max="2050" width="9.140625" style="1" customWidth="1"/>
    <col min="2051" max="2051" width="8" style="1" customWidth="1"/>
    <col min="2052" max="2053" width="9.140625" style="1" customWidth="1"/>
    <col min="2054" max="2054" width="11.7109375" style="1" customWidth="1"/>
    <col min="2055" max="2056" width="9.140625" style="1" customWidth="1"/>
    <col min="2057" max="2057" width="10.42578125" style="1" customWidth="1"/>
    <col min="2058" max="2061" width="9.42578125" style="1" customWidth="1"/>
    <col min="2062" max="2062" width="15.28515625" style="1" customWidth="1"/>
    <col min="2063" max="2304" width="9.140625" style="1"/>
    <col min="2305" max="2305" width="7.7109375" style="1" customWidth="1"/>
    <col min="2306" max="2306" width="9.140625" style="1" customWidth="1"/>
    <col min="2307" max="2307" width="8" style="1" customWidth="1"/>
    <col min="2308" max="2309" width="9.140625" style="1" customWidth="1"/>
    <col min="2310" max="2310" width="11.7109375" style="1" customWidth="1"/>
    <col min="2311" max="2312" width="9.140625" style="1" customWidth="1"/>
    <col min="2313" max="2313" width="10.42578125" style="1" customWidth="1"/>
    <col min="2314" max="2317" width="9.42578125" style="1" customWidth="1"/>
    <col min="2318" max="2318" width="15.28515625" style="1" customWidth="1"/>
    <col min="2319" max="2560" width="9.140625" style="1"/>
    <col min="2561" max="2561" width="7.7109375" style="1" customWidth="1"/>
    <col min="2562" max="2562" width="9.140625" style="1" customWidth="1"/>
    <col min="2563" max="2563" width="8" style="1" customWidth="1"/>
    <col min="2564" max="2565" width="9.140625" style="1" customWidth="1"/>
    <col min="2566" max="2566" width="11.7109375" style="1" customWidth="1"/>
    <col min="2567" max="2568" width="9.140625" style="1" customWidth="1"/>
    <col min="2569" max="2569" width="10.42578125" style="1" customWidth="1"/>
    <col min="2570" max="2573" width="9.42578125" style="1" customWidth="1"/>
    <col min="2574" max="2574" width="15.28515625" style="1" customWidth="1"/>
    <col min="2575" max="2816" width="9.140625" style="1"/>
    <col min="2817" max="2817" width="7.7109375" style="1" customWidth="1"/>
    <col min="2818" max="2818" width="9.140625" style="1" customWidth="1"/>
    <col min="2819" max="2819" width="8" style="1" customWidth="1"/>
    <col min="2820" max="2821" width="9.140625" style="1" customWidth="1"/>
    <col min="2822" max="2822" width="11.7109375" style="1" customWidth="1"/>
    <col min="2823" max="2824" width="9.140625" style="1" customWidth="1"/>
    <col min="2825" max="2825" width="10.42578125" style="1" customWidth="1"/>
    <col min="2826" max="2829" width="9.42578125" style="1" customWidth="1"/>
    <col min="2830" max="2830" width="15.28515625" style="1" customWidth="1"/>
    <col min="2831" max="3072" width="9.140625" style="1"/>
    <col min="3073" max="3073" width="7.7109375" style="1" customWidth="1"/>
    <col min="3074" max="3074" width="9.140625" style="1" customWidth="1"/>
    <col min="3075" max="3075" width="8" style="1" customWidth="1"/>
    <col min="3076" max="3077" width="9.140625" style="1" customWidth="1"/>
    <col min="3078" max="3078" width="11.7109375" style="1" customWidth="1"/>
    <col min="3079" max="3080" width="9.140625" style="1" customWidth="1"/>
    <col min="3081" max="3081" width="10.42578125" style="1" customWidth="1"/>
    <col min="3082" max="3085" width="9.42578125" style="1" customWidth="1"/>
    <col min="3086" max="3086" width="15.28515625" style="1" customWidth="1"/>
    <col min="3087" max="3328" width="9.140625" style="1"/>
    <col min="3329" max="3329" width="7.7109375" style="1" customWidth="1"/>
    <col min="3330" max="3330" width="9.140625" style="1" customWidth="1"/>
    <col min="3331" max="3331" width="8" style="1" customWidth="1"/>
    <col min="3332" max="3333" width="9.140625" style="1" customWidth="1"/>
    <col min="3334" max="3334" width="11.7109375" style="1" customWidth="1"/>
    <col min="3335" max="3336" width="9.140625" style="1" customWidth="1"/>
    <col min="3337" max="3337" width="10.42578125" style="1" customWidth="1"/>
    <col min="3338" max="3341" width="9.42578125" style="1" customWidth="1"/>
    <col min="3342" max="3342" width="15.28515625" style="1" customWidth="1"/>
    <col min="3343" max="3584" width="9.140625" style="1"/>
    <col min="3585" max="3585" width="7.7109375" style="1" customWidth="1"/>
    <col min="3586" max="3586" width="9.140625" style="1" customWidth="1"/>
    <col min="3587" max="3587" width="8" style="1" customWidth="1"/>
    <col min="3588" max="3589" width="9.140625" style="1" customWidth="1"/>
    <col min="3590" max="3590" width="11.7109375" style="1" customWidth="1"/>
    <col min="3591" max="3592" width="9.140625" style="1" customWidth="1"/>
    <col min="3593" max="3593" width="10.42578125" style="1" customWidth="1"/>
    <col min="3594" max="3597" width="9.42578125" style="1" customWidth="1"/>
    <col min="3598" max="3598" width="15.28515625" style="1" customWidth="1"/>
    <col min="3599" max="3840" width="9.140625" style="1"/>
    <col min="3841" max="3841" width="7.7109375" style="1" customWidth="1"/>
    <col min="3842" max="3842" width="9.140625" style="1" customWidth="1"/>
    <col min="3843" max="3843" width="8" style="1" customWidth="1"/>
    <col min="3844" max="3845" width="9.140625" style="1" customWidth="1"/>
    <col min="3846" max="3846" width="11.7109375" style="1" customWidth="1"/>
    <col min="3847" max="3848" width="9.140625" style="1" customWidth="1"/>
    <col min="3849" max="3849" width="10.42578125" style="1" customWidth="1"/>
    <col min="3850" max="3853" width="9.42578125" style="1" customWidth="1"/>
    <col min="3854" max="3854" width="15.28515625" style="1" customWidth="1"/>
    <col min="3855" max="4096" width="9.140625" style="1"/>
    <col min="4097" max="4097" width="7.7109375" style="1" customWidth="1"/>
    <col min="4098" max="4098" width="9.140625" style="1" customWidth="1"/>
    <col min="4099" max="4099" width="8" style="1" customWidth="1"/>
    <col min="4100" max="4101" width="9.140625" style="1" customWidth="1"/>
    <col min="4102" max="4102" width="11.7109375" style="1" customWidth="1"/>
    <col min="4103" max="4104" width="9.140625" style="1" customWidth="1"/>
    <col min="4105" max="4105" width="10.42578125" style="1" customWidth="1"/>
    <col min="4106" max="4109" width="9.42578125" style="1" customWidth="1"/>
    <col min="4110" max="4110" width="15.28515625" style="1" customWidth="1"/>
    <col min="4111" max="4352" width="9.140625" style="1"/>
    <col min="4353" max="4353" width="7.7109375" style="1" customWidth="1"/>
    <col min="4354" max="4354" width="9.140625" style="1" customWidth="1"/>
    <col min="4355" max="4355" width="8" style="1" customWidth="1"/>
    <col min="4356" max="4357" width="9.140625" style="1" customWidth="1"/>
    <col min="4358" max="4358" width="11.7109375" style="1" customWidth="1"/>
    <col min="4359" max="4360" width="9.140625" style="1" customWidth="1"/>
    <col min="4361" max="4361" width="10.42578125" style="1" customWidth="1"/>
    <col min="4362" max="4365" width="9.42578125" style="1" customWidth="1"/>
    <col min="4366" max="4366" width="15.28515625" style="1" customWidth="1"/>
    <col min="4367" max="4608" width="9.140625" style="1"/>
    <col min="4609" max="4609" width="7.7109375" style="1" customWidth="1"/>
    <col min="4610" max="4610" width="9.140625" style="1" customWidth="1"/>
    <col min="4611" max="4611" width="8" style="1" customWidth="1"/>
    <col min="4612" max="4613" width="9.140625" style="1" customWidth="1"/>
    <col min="4614" max="4614" width="11.7109375" style="1" customWidth="1"/>
    <col min="4615" max="4616" width="9.140625" style="1" customWidth="1"/>
    <col min="4617" max="4617" width="10.42578125" style="1" customWidth="1"/>
    <col min="4618" max="4621" width="9.42578125" style="1" customWidth="1"/>
    <col min="4622" max="4622" width="15.28515625" style="1" customWidth="1"/>
    <col min="4623" max="4864" width="9.140625" style="1"/>
    <col min="4865" max="4865" width="7.7109375" style="1" customWidth="1"/>
    <col min="4866" max="4866" width="9.140625" style="1" customWidth="1"/>
    <col min="4867" max="4867" width="8" style="1" customWidth="1"/>
    <col min="4868" max="4869" width="9.140625" style="1" customWidth="1"/>
    <col min="4870" max="4870" width="11.7109375" style="1" customWidth="1"/>
    <col min="4871" max="4872" width="9.140625" style="1" customWidth="1"/>
    <col min="4873" max="4873" width="10.42578125" style="1" customWidth="1"/>
    <col min="4874" max="4877" width="9.42578125" style="1" customWidth="1"/>
    <col min="4878" max="4878" width="15.28515625" style="1" customWidth="1"/>
    <col min="4879" max="5120" width="9.140625" style="1"/>
    <col min="5121" max="5121" width="7.7109375" style="1" customWidth="1"/>
    <col min="5122" max="5122" width="9.140625" style="1" customWidth="1"/>
    <col min="5123" max="5123" width="8" style="1" customWidth="1"/>
    <col min="5124" max="5125" width="9.140625" style="1" customWidth="1"/>
    <col min="5126" max="5126" width="11.7109375" style="1" customWidth="1"/>
    <col min="5127" max="5128" width="9.140625" style="1" customWidth="1"/>
    <col min="5129" max="5129" width="10.42578125" style="1" customWidth="1"/>
    <col min="5130" max="5133" width="9.42578125" style="1" customWidth="1"/>
    <col min="5134" max="5134" width="15.28515625" style="1" customWidth="1"/>
    <col min="5135" max="5376" width="9.140625" style="1"/>
    <col min="5377" max="5377" width="7.7109375" style="1" customWidth="1"/>
    <col min="5378" max="5378" width="9.140625" style="1" customWidth="1"/>
    <col min="5379" max="5379" width="8" style="1" customWidth="1"/>
    <col min="5380" max="5381" width="9.140625" style="1" customWidth="1"/>
    <col min="5382" max="5382" width="11.7109375" style="1" customWidth="1"/>
    <col min="5383" max="5384" width="9.140625" style="1" customWidth="1"/>
    <col min="5385" max="5385" width="10.42578125" style="1" customWidth="1"/>
    <col min="5386" max="5389" width="9.42578125" style="1" customWidth="1"/>
    <col min="5390" max="5390" width="15.28515625" style="1" customWidth="1"/>
    <col min="5391" max="5632" width="9.140625" style="1"/>
    <col min="5633" max="5633" width="7.7109375" style="1" customWidth="1"/>
    <col min="5634" max="5634" width="9.140625" style="1" customWidth="1"/>
    <col min="5635" max="5635" width="8" style="1" customWidth="1"/>
    <col min="5636" max="5637" width="9.140625" style="1" customWidth="1"/>
    <col min="5638" max="5638" width="11.7109375" style="1" customWidth="1"/>
    <col min="5639" max="5640" width="9.140625" style="1" customWidth="1"/>
    <col min="5641" max="5641" width="10.42578125" style="1" customWidth="1"/>
    <col min="5642" max="5645" width="9.42578125" style="1" customWidth="1"/>
    <col min="5646" max="5646" width="15.28515625" style="1" customWidth="1"/>
    <col min="5647" max="5888" width="9.140625" style="1"/>
    <col min="5889" max="5889" width="7.7109375" style="1" customWidth="1"/>
    <col min="5890" max="5890" width="9.140625" style="1" customWidth="1"/>
    <col min="5891" max="5891" width="8" style="1" customWidth="1"/>
    <col min="5892" max="5893" width="9.140625" style="1" customWidth="1"/>
    <col min="5894" max="5894" width="11.7109375" style="1" customWidth="1"/>
    <col min="5895" max="5896" width="9.140625" style="1" customWidth="1"/>
    <col min="5897" max="5897" width="10.42578125" style="1" customWidth="1"/>
    <col min="5898" max="5901" width="9.42578125" style="1" customWidth="1"/>
    <col min="5902" max="5902" width="15.28515625" style="1" customWidth="1"/>
    <col min="5903" max="6144" width="9.140625" style="1"/>
    <col min="6145" max="6145" width="7.7109375" style="1" customWidth="1"/>
    <col min="6146" max="6146" width="9.140625" style="1" customWidth="1"/>
    <col min="6147" max="6147" width="8" style="1" customWidth="1"/>
    <col min="6148" max="6149" width="9.140625" style="1" customWidth="1"/>
    <col min="6150" max="6150" width="11.7109375" style="1" customWidth="1"/>
    <col min="6151" max="6152" width="9.140625" style="1" customWidth="1"/>
    <col min="6153" max="6153" width="10.42578125" style="1" customWidth="1"/>
    <col min="6154" max="6157" width="9.42578125" style="1" customWidth="1"/>
    <col min="6158" max="6158" width="15.28515625" style="1" customWidth="1"/>
    <col min="6159" max="6400" width="9.140625" style="1"/>
    <col min="6401" max="6401" width="7.7109375" style="1" customWidth="1"/>
    <col min="6402" max="6402" width="9.140625" style="1" customWidth="1"/>
    <col min="6403" max="6403" width="8" style="1" customWidth="1"/>
    <col min="6404" max="6405" width="9.140625" style="1" customWidth="1"/>
    <col min="6406" max="6406" width="11.7109375" style="1" customWidth="1"/>
    <col min="6407" max="6408" width="9.140625" style="1" customWidth="1"/>
    <col min="6409" max="6409" width="10.42578125" style="1" customWidth="1"/>
    <col min="6410" max="6413" width="9.42578125" style="1" customWidth="1"/>
    <col min="6414" max="6414" width="15.28515625" style="1" customWidth="1"/>
    <col min="6415" max="6656" width="9.140625" style="1"/>
    <col min="6657" max="6657" width="7.7109375" style="1" customWidth="1"/>
    <col min="6658" max="6658" width="9.140625" style="1" customWidth="1"/>
    <col min="6659" max="6659" width="8" style="1" customWidth="1"/>
    <col min="6660" max="6661" width="9.140625" style="1" customWidth="1"/>
    <col min="6662" max="6662" width="11.7109375" style="1" customWidth="1"/>
    <col min="6663" max="6664" width="9.140625" style="1" customWidth="1"/>
    <col min="6665" max="6665" width="10.42578125" style="1" customWidth="1"/>
    <col min="6666" max="6669" width="9.42578125" style="1" customWidth="1"/>
    <col min="6670" max="6670" width="15.28515625" style="1" customWidth="1"/>
    <col min="6671" max="6912" width="9.140625" style="1"/>
    <col min="6913" max="6913" width="7.7109375" style="1" customWidth="1"/>
    <col min="6914" max="6914" width="9.140625" style="1" customWidth="1"/>
    <col min="6915" max="6915" width="8" style="1" customWidth="1"/>
    <col min="6916" max="6917" width="9.140625" style="1" customWidth="1"/>
    <col min="6918" max="6918" width="11.7109375" style="1" customWidth="1"/>
    <col min="6919" max="6920" width="9.140625" style="1" customWidth="1"/>
    <col min="6921" max="6921" width="10.42578125" style="1" customWidth="1"/>
    <col min="6922" max="6925" width="9.42578125" style="1" customWidth="1"/>
    <col min="6926" max="6926" width="15.28515625" style="1" customWidth="1"/>
    <col min="6927" max="7168" width="9.140625" style="1"/>
    <col min="7169" max="7169" width="7.7109375" style="1" customWidth="1"/>
    <col min="7170" max="7170" width="9.140625" style="1" customWidth="1"/>
    <col min="7171" max="7171" width="8" style="1" customWidth="1"/>
    <col min="7172" max="7173" width="9.140625" style="1" customWidth="1"/>
    <col min="7174" max="7174" width="11.7109375" style="1" customWidth="1"/>
    <col min="7175" max="7176" width="9.140625" style="1" customWidth="1"/>
    <col min="7177" max="7177" width="10.42578125" style="1" customWidth="1"/>
    <col min="7178" max="7181" width="9.42578125" style="1" customWidth="1"/>
    <col min="7182" max="7182" width="15.28515625" style="1" customWidth="1"/>
    <col min="7183" max="7424" width="9.140625" style="1"/>
    <col min="7425" max="7425" width="7.7109375" style="1" customWidth="1"/>
    <col min="7426" max="7426" width="9.140625" style="1" customWidth="1"/>
    <col min="7427" max="7427" width="8" style="1" customWidth="1"/>
    <col min="7428" max="7429" width="9.140625" style="1" customWidth="1"/>
    <col min="7430" max="7430" width="11.7109375" style="1" customWidth="1"/>
    <col min="7431" max="7432" width="9.140625" style="1" customWidth="1"/>
    <col min="7433" max="7433" width="10.42578125" style="1" customWidth="1"/>
    <col min="7434" max="7437" width="9.42578125" style="1" customWidth="1"/>
    <col min="7438" max="7438" width="15.28515625" style="1" customWidth="1"/>
    <col min="7439" max="7680" width="9.140625" style="1"/>
    <col min="7681" max="7681" width="7.7109375" style="1" customWidth="1"/>
    <col min="7682" max="7682" width="9.140625" style="1" customWidth="1"/>
    <col min="7683" max="7683" width="8" style="1" customWidth="1"/>
    <col min="7684" max="7685" width="9.140625" style="1" customWidth="1"/>
    <col min="7686" max="7686" width="11.7109375" style="1" customWidth="1"/>
    <col min="7687" max="7688" width="9.140625" style="1" customWidth="1"/>
    <col min="7689" max="7689" width="10.42578125" style="1" customWidth="1"/>
    <col min="7690" max="7693" width="9.42578125" style="1" customWidth="1"/>
    <col min="7694" max="7694" width="15.28515625" style="1" customWidth="1"/>
    <col min="7695" max="7936" width="9.140625" style="1"/>
    <col min="7937" max="7937" width="7.7109375" style="1" customWidth="1"/>
    <col min="7938" max="7938" width="9.140625" style="1" customWidth="1"/>
    <col min="7939" max="7939" width="8" style="1" customWidth="1"/>
    <col min="7940" max="7941" width="9.140625" style="1" customWidth="1"/>
    <col min="7942" max="7942" width="11.7109375" style="1" customWidth="1"/>
    <col min="7943" max="7944" width="9.140625" style="1" customWidth="1"/>
    <col min="7945" max="7945" width="10.42578125" style="1" customWidth="1"/>
    <col min="7946" max="7949" width="9.42578125" style="1" customWidth="1"/>
    <col min="7950" max="7950" width="15.28515625" style="1" customWidth="1"/>
    <col min="7951" max="8192" width="9.140625" style="1"/>
    <col min="8193" max="8193" width="7.7109375" style="1" customWidth="1"/>
    <col min="8194" max="8194" width="9.140625" style="1" customWidth="1"/>
    <col min="8195" max="8195" width="8" style="1" customWidth="1"/>
    <col min="8196" max="8197" width="9.140625" style="1" customWidth="1"/>
    <col min="8198" max="8198" width="11.7109375" style="1" customWidth="1"/>
    <col min="8199" max="8200" width="9.140625" style="1" customWidth="1"/>
    <col min="8201" max="8201" width="10.42578125" style="1" customWidth="1"/>
    <col min="8202" max="8205" width="9.42578125" style="1" customWidth="1"/>
    <col min="8206" max="8206" width="15.28515625" style="1" customWidth="1"/>
    <col min="8207" max="8448" width="9.140625" style="1"/>
    <col min="8449" max="8449" width="7.7109375" style="1" customWidth="1"/>
    <col min="8450" max="8450" width="9.140625" style="1" customWidth="1"/>
    <col min="8451" max="8451" width="8" style="1" customWidth="1"/>
    <col min="8452" max="8453" width="9.140625" style="1" customWidth="1"/>
    <col min="8454" max="8454" width="11.7109375" style="1" customWidth="1"/>
    <col min="8455" max="8456" width="9.140625" style="1" customWidth="1"/>
    <col min="8457" max="8457" width="10.42578125" style="1" customWidth="1"/>
    <col min="8458" max="8461" width="9.42578125" style="1" customWidth="1"/>
    <col min="8462" max="8462" width="15.28515625" style="1" customWidth="1"/>
    <col min="8463" max="8704" width="9.140625" style="1"/>
    <col min="8705" max="8705" width="7.7109375" style="1" customWidth="1"/>
    <col min="8706" max="8706" width="9.140625" style="1" customWidth="1"/>
    <col min="8707" max="8707" width="8" style="1" customWidth="1"/>
    <col min="8708" max="8709" width="9.140625" style="1" customWidth="1"/>
    <col min="8710" max="8710" width="11.7109375" style="1" customWidth="1"/>
    <col min="8711" max="8712" width="9.140625" style="1" customWidth="1"/>
    <col min="8713" max="8713" width="10.42578125" style="1" customWidth="1"/>
    <col min="8714" max="8717" width="9.42578125" style="1" customWidth="1"/>
    <col min="8718" max="8718" width="15.28515625" style="1" customWidth="1"/>
    <col min="8719" max="8960" width="9.140625" style="1"/>
    <col min="8961" max="8961" width="7.7109375" style="1" customWidth="1"/>
    <col min="8962" max="8962" width="9.140625" style="1" customWidth="1"/>
    <col min="8963" max="8963" width="8" style="1" customWidth="1"/>
    <col min="8964" max="8965" width="9.140625" style="1" customWidth="1"/>
    <col min="8966" max="8966" width="11.7109375" style="1" customWidth="1"/>
    <col min="8967" max="8968" width="9.140625" style="1" customWidth="1"/>
    <col min="8969" max="8969" width="10.42578125" style="1" customWidth="1"/>
    <col min="8970" max="8973" width="9.42578125" style="1" customWidth="1"/>
    <col min="8974" max="8974" width="15.28515625" style="1" customWidth="1"/>
    <col min="8975" max="9216" width="9.140625" style="1"/>
    <col min="9217" max="9217" width="7.7109375" style="1" customWidth="1"/>
    <col min="9218" max="9218" width="9.140625" style="1" customWidth="1"/>
    <col min="9219" max="9219" width="8" style="1" customWidth="1"/>
    <col min="9220" max="9221" width="9.140625" style="1" customWidth="1"/>
    <col min="9222" max="9222" width="11.7109375" style="1" customWidth="1"/>
    <col min="9223" max="9224" width="9.140625" style="1" customWidth="1"/>
    <col min="9225" max="9225" width="10.42578125" style="1" customWidth="1"/>
    <col min="9226" max="9229" width="9.42578125" style="1" customWidth="1"/>
    <col min="9230" max="9230" width="15.28515625" style="1" customWidth="1"/>
    <col min="9231" max="9472" width="9.140625" style="1"/>
    <col min="9473" max="9473" width="7.7109375" style="1" customWidth="1"/>
    <col min="9474" max="9474" width="9.140625" style="1" customWidth="1"/>
    <col min="9475" max="9475" width="8" style="1" customWidth="1"/>
    <col min="9476" max="9477" width="9.140625" style="1" customWidth="1"/>
    <col min="9478" max="9478" width="11.7109375" style="1" customWidth="1"/>
    <col min="9479" max="9480" width="9.140625" style="1" customWidth="1"/>
    <col min="9481" max="9481" width="10.42578125" style="1" customWidth="1"/>
    <col min="9482" max="9485" width="9.42578125" style="1" customWidth="1"/>
    <col min="9486" max="9486" width="15.28515625" style="1" customWidth="1"/>
    <col min="9487" max="9728" width="9.140625" style="1"/>
    <col min="9729" max="9729" width="7.7109375" style="1" customWidth="1"/>
    <col min="9730" max="9730" width="9.140625" style="1" customWidth="1"/>
    <col min="9731" max="9731" width="8" style="1" customWidth="1"/>
    <col min="9732" max="9733" width="9.140625" style="1" customWidth="1"/>
    <col min="9734" max="9734" width="11.7109375" style="1" customWidth="1"/>
    <col min="9735" max="9736" width="9.140625" style="1" customWidth="1"/>
    <col min="9737" max="9737" width="10.42578125" style="1" customWidth="1"/>
    <col min="9738" max="9741" width="9.42578125" style="1" customWidth="1"/>
    <col min="9742" max="9742" width="15.28515625" style="1" customWidth="1"/>
    <col min="9743" max="9984" width="9.140625" style="1"/>
    <col min="9985" max="9985" width="7.7109375" style="1" customWidth="1"/>
    <col min="9986" max="9986" width="9.140625" style="1" customWidth="1"/>
    <col min="9987" max="9987" width="8" style="1" customWidth="1"/>
    <col min="9988" max="9989" width="9.140625" style="1" customWidth="1"/>
    <col min="9990" max="9990" width="11.7109375" style="1" customWidth="1"/>
    <col min="9991" max="9992" width="9.140625" style="1" customWidth="1"/>
    <col min="9993" max="9993" width="10.42578125" style="1" customWidth="1"/>
    <col min="9994" max="9997" width="9.42578125" style="1" customWidth="1"/>
    <col min="9998" max="9998" width="15.28515625" style="1" customWidth="1"/>
    <col min="9999" max="10240" width="9.140625" style="1"/>
    <col min="10241" max="10241" width="7.7109375" style="1" customWidth="1"/>
    <col min="10242" max="10242" width="9.140625" style="1" customWidth="1"/>
    <col min="10243" max="10243" width="8" style="1" customWidth="1"/>
    <col min="10244" max="10245" width="9.140625" style="1" customWidth="1"/>
    <col min="10246" max="10246" width="11.7109375" style="1" customWidth="1"/>
    <col min="10247" max="10248" width="9.140625" style="1" customWidth="1"/>
    <col min="10249" max="10249" width="10.42578125" style="1" customWidth="1"/>
    <col min="10250" max="10253" width="9.42578125" style="1" customWidth="1"/>
    <col min="10254" max="10254" width="15.28515625" style="1" customWidth="1"/>
    <col min="10255" max="10496" width="9.140625" style="1"/>
    <col min="10497" max="10497" width="7.7109375" style="1" customWidth="1"/>
    <col min="10498" max="10498" width="9.140625" style="1" customWidth="1"/>
    <col min="10499" max="10499" width="8" style="1" customWidth="1"/>
    <col min="10500" max="10501" width="9.140625" style="1" customWidth="1"/>
    <col min="10502" max="10502" width="11.7109375" style="1" customWidth="1"/>
    <col min="10503" max="10504" width="9.140625" style="1" customWidth="1"/>
    <col min="10505" max="10505" width="10.42578125" style="1" customWidth="1"/>
    <col min="10506" max="10509" width="9.42578125" style="1" customWidth="1"/>
    <col min="10510" max="10510" width="15.28515625" style="1" customWidth="1"/>
    <col min="10511" max="10752" width="9.140625" style="1"/>
    <col min="10753" max="10753" width="7.7109375" style="1" customWidth="1"/>
    <col min="10754" max="10754" width="9.140625" style="1" customWidth="1"/>
    <col min="10755" max="10755" width="8" style="1" customWidth="1"/>
    <col min="10756" max="10757" width="9.140625" style="1" customWidth="1"/>
    <col min="10758" max="10758" width="11.7109375" style="1" customWidth="1"/>
    <col min="10759" max="10760" width="9.140625" style="1" customWidth="1"/>
    <col min="10761" max="10761" width="10.42578125" style="1" customWidth="1"/>
    <col min="10762" max="10765" width="9.42578125" style="1" customWidth="1"/>
    <col min="10766" max="10766" width="15.28515625" style="1" customWidth="1"/>
    <col min="10767" max="11008" width="9.140625" style="1"/>
    <col min="11009" max="11009" width="7.7109375" style="1" customWidth="1"/>
    <col min="11010" max="11010" width="9.140625" style="1" customWidth="1"/>
    <col min="11011" max="11011" width="8" style="1" customWidth="1"/>
    <col min="11012" max="11013" width="9.140625" style="1" customWidth="1"/>
    <col min="11014" max="11014" width="11.7109375" style="1" customWidth="1"/>
    <col min="11015" max="11016" width="9.140625" style="1" customWidth="1"/>
    <col min="11017" max="11017" width="10.42578125" style="1" customWidth="1"/>
    <col min="11018" max="11021" width="9.42578125" style="1" customWidth="1"/>
    <col min="11022" max="11022" width="15.28515625" style="1" customWidth="1"/>
    <col min="11023" max="11264" width="9.140625" style="1"/>
    <col min="11265" max="11265" width="7.7109375" style="1" customWidth="1"/>
    <col min="11266" max="11266" width="9.140625" style="1" customWidth="1"/>
    <col min="11267" max="11267" width="8" style="1" customWidth="1"/>
    <col min="11268" max="11269" width="9.140625" style="1" customWidth="1"/>
    <col min="11270" max="11270" width="11.7109375" style="1" customWidth="1"/>
    <col min="11271" max="11272" width="9.140625" style="1" customWidth="1"/>
    <col min="11273" max="11273" width="10.42578125" style="1" customWidth="1"/>
    <col min="11274" max="11277" width="9.42578125" style="1" customWidth="1"/>
    <col min="11278" max="11278" width="15.28515625" style="1" customWidth="1"/>
    <col min="11279" max="11520" width="9.140625" style="1"/>
    <col min="11521" max="11521" width="7.7109375" style="1" customWidth="1"/>
    <col min="11522" max="11522" width="9.140625" style="1" customWidth="1"/>
    <col min="11523" max="11523" width="8" style="1" customWidth="1"/>
    <col min="11524" max="11525" width="9.140625" style="1" customWidth="1"/>
    <col min="11526" max="11526" width="11.7109375" style="1" customWidth="1"/>
    <col min="11527" max="11528" width="9.140625" style="1" customWidth="1"/>
    <col min="11529" max="11529" width="10.42578125" style="1" customWidth="1"/>
    <col min="11530" max="11533" width="9.42578125" style="1" customWidth="1"/>
    <col min="11534" max="11534" width="15.28515625" style="1" customWidth="1"/>
    <col min="11535" max="11776" width="9.140625" style="1"/>
    <col min="11777" max="11777" width="7.7109375" style="1" customWidth="1"/>
    <col min="11778" max="11778" width="9.140625" style="1" customWidth="1"/>
    <col min="11779" max="11779" width="8" style="1" customWidth="1"/>
    <col min="11780" max="11781" width="9.140625" style="1" customWidth="1"/>
    <col min="11782" max="11782" width="11.7109375" style="1" customWidth="1"/>
    <col min="11783" max="11784" width="9.140625" style="1" customWidth="1"/>
    <col min="11785" max="11785" width="10.42578125" style="1" customWidth="1"/>
    <col min="11786" max="11789" width="9.42578125" style="1" customWidth="1"/>
    <col min="11790" max="11790" width="15.28515625" style="1" customWidth="1"/>
    <col min="11791" max="12032" width="9.140625" style="1"/>
    <col min="12033" max="12033" width="7.7109375" style="1" customWidth="1"/>
    <col min="12034" max="12034" width="9.140625" style="1" customWidth="1"/>
    <col min="12035" max="12035" width="8" style="1" customWidth="1"/>
    <col min="12036" max="12037" width="9.140625" style="1" customWidth="1"/>
    <col min="12038" max="12038" width="11.7109375" style="1" customWidth="1"/>
    <col min="12039" max="12040" width="9.140625" style="1" customWidth="1"/>
    <col min="12041" max="12041" width="10.42578125" style="1" customWidth="1"/>
    <col min="12042" max="12045" width="9.42578125" style="1" customWidth="1"/>
    <col min="12046" max="12046" width="15.28515625" style="1" customWidth="1"/>
    <col min="12047" max="12288" width="9.140625" style="1"/>
    <col min="12289" max="12289" width="7.7109375" style="1" customWidth="1"/>
    <col min="12290" max="12290" width="9.140625" style="1" customWidth="1"/>
    <col min="12291" max="12291" width="8" style="1" customWidth="1"/>
    <col min="12292" max="12293" width="9.140625" style="1" customWidth="1"/>
    <col min="12294" max="12294" width="11.7109375" style="1" customWidth="1"/>
    <col min="12295" max="12296" width="9.140625" style="1" customWidth="1"/>
    <col min="12297" max="12297" width="10.42578125" style="1" customWidth="1"/>
    <col min="12298" max="12301" width="9.42578125" style="1" customWidth="1"/>
    <col min="12302" max="12302" width="15.28515625" style="1" customWidth="1"/>
    <col min="12303" max="12544" width="9.140625" style="1"/>
    <col min="12545" max="12545" width="7.7109375" style="1" customWidth="1"/>
    <col min="12546" max="12546" width="9.140625" style="1" customWidth="1"/>
    <col min="12547" max="12547" width="8" style="1" customWidth="1"/>
    <col min="12548" max="12549" width="9.140625" style="1" customWidth="1"/>
    <col min="12550" max="12550" width="11.7109375" style="1" customWidth="1"/>
    <col min="12551" max="12552" width="9.140625" style="1" customWidth="1"/>
    <col min="12553" max="12553" width="10.42578125" style="1" customWidth="1"/>
    <col min="12554" max="12557" width="9.42578125" style="1" customWidth="1"/>
    <col min="12558" max="12558" width="15.28515625" style="1" customWidth="1"/>
    <col min="12559" max="12800" width="9.140625" style="1"/>
    <col min="12801" max="12801" width="7.7109375" style="1" customWidth="1"/>
    <col min="12802" max="12802" width="9.140625" style="1" customWidth="1"/>
    <col min="12803" max="12803" width="8" style="1" customWidth="1"/>
    <col min="12804" max="12805" width="9.140625" style="1" customWidth="1"/>
    <col min="12806" max="12806" width="11.7109375" style="1" customWidth="1"/>
    <col min="12807" max="12808" width="9.140625" style="1" customWidth="1"/>
    <col min="12809" max="12809" width="10.42578125" style="1" customWidth="1"/>
    <col min="12810" max="12813" width="9.42578125" style="1" customWidth="1"/>
    <col min="12814" max="12814" width="15.28515625" style="1" customWidth="1"/>
    <col min="12815" max="13056" width="9.140625" style="1"/>
    <col min="13057" max="13057" width="7.7109375" style="1" customWidth="1"/>
    <col min="13058" max="13058" width="9.140625" style="1" customWidth="1"/>
    <col min="13059" max="13059" width="8" style="1" customWidth="1"/>
    <col min="13060" max="13061" width="9.140625" style="1" customWidth="1"/>
    <col min="13062" max="13062" width="11.7109375" style="1" customWidth="1"/>
    <col min="13063" max="13064" width="9.140625" style="1" customWidth="1"/>
    <col min="13065" max="13065" width="10.42578125" style="1" customWidth="1"/>
    <col min="13066" max="13069" width="9.42578125" style="1" customWidth="1"/>
    <col min="13070" max="13070" width="15.28515625" style="1" customWidth="1"/>
    <col min="13071" max="13312" width="9.140625" style="1"/>
    <col min="13313" max="13313" width="7.7109375" style="1" customWidth="1"/>
    <col min="13314" max="13314" width="9.140625" style="1" customWidth="1"/>
    <col min="13315" max="13315" width="8" style="1" customWidth="1"/>
    <col min="13316" max="13317" width="9.140625" style="1" customWidth="1"/>
    <col min="13318" max="13318" width="11.7109375" style="1" customWidth="1"/>
    <col min="13319" max="13320" width="9.140625" style="1" customWidth="1"/>
    <col min="13321" max="13321" width="10.42578125" style="1" customWidth="1"/>
    <col min="13322" max="13325" width="9.42578125" style="1" customWidth="1"/>
    <col min="13326" max="13326" width="15.28515625" style="1" customWidth="1"/>
    <col min="13327" max="13568" width="9.140625" style="1"/>
    <col min="13569" max="13569" width="7.7109375" style="1" customWidth="1"/>
    <col min="13570" max="13570" width="9.140625" style="1" customWidth="1"/>
    <col min="13571" max="13571" width="8" style="1" customWidth="1"/>
    <col min="13572" max="13573" width="9.140625" style="1" customWidth="1"/>
    <col min="13574" max="13574" width="11.7109375" style="1" customWidth="1"/>
    <col min="13575" max="13576" width="9.140625" style="1" customWidth="1"/>
    <col min="13577" max="13577" width="10.42578125" style="1" customWidth="1"/>
    <col min="13578" max="13581" width="9.42578125" style="1" customWidth="1"/>
    <col min="13582" max="13582" width="15.28515625" style="1" customWidth="1"/>
    <col min="13583" max="13824" width="9.140625" style="1"/>
    <col min="13825" max="13825" width="7.7109375" style="1" customWidth="1"/>
    <col min="13826" max="13826" width="9.140625" style="1" customWidth="1"/>
    <col min="13827" max="13827" width="8" style="1" customWidth="1"/>
    <col min="13828" max="13829" width="9.140625" style="1" customWidth="1"/>
    <col min="13830" max="13830" width="11.7109375" style="1" customWidth="1"/>
    <col min="13831" max="13832" width="9.140625" style="1" customWidth="1"/>
    <col min="13833" max="13833" width="10.42578125" style="1" customWidth="1"/>
    <col min="13834" max="13837" width="9.42578125" style="1" customWidth="1"/>
    <col min="13838" max="13838" width="15.28515625" style="1" customWidth="1"/>
    <col min="13839" max="14080" width="9.140625" style="1"/>
    <col min="14081" max="14081" width="7.7109375" style="1" customWidth="1"/>
    <col min="14082" max="14082" width="9.140625" style="1" customWidth="1"/>
    <col min="14083" max="14083" width="8" style="1" customWidth="1"/>
    <col min="14084" max="14085" width="9.140625" style="1" customWidth="1"/>
    <col min="14086" max="14086" width="11.7109375" style="1" customWidth="1"/>
    <col min="14087" max="14088" width="9.140625" style="1" customWidth="1"/>
    <col min="14089" max="14089" width="10.42578125" style="1" customWidth="1"/>
    <col min="14090" max="14093" width="9.42578125" style="1" customWidth="1"/>
    <col min="14094" max="14094" width="15.28515625" style="1" customWidth="1"/>
    <col min="14095" max="14336" width="9.140625" style="1"/>
    <col min="14337" max="14337" width="7.7109375" style="1" customWidth="1"/>
    <col min="14338" max="14338" width="9.140625" style="1" customWidth="1"/>
    <col min="14339" max="14339" width="8" style="1" customWidth="1"/>
    <col min="14340" max="14341" width="9.140625" style="1" customWidth="1"/>
    <col min="14342" max="14342" width="11.7109375" style="1" customWidth="1"/>
    <col min="14343" max="14344" width="9.140625" style="1" customWidth="1"/>
    <col min="14345" max="14345" width="10.42578125" style="1" customWidth="1"/>
    <col min="14346" max="14349" width="9.42578125" style="1" customWidth="1"/>
    <col min="14350" max="14350" width="15.28515625" style="1" customWidth="1"/>
    <col min="14351" max="14592" width="9.140625" style="1"/>
    <col min="14593" max="14593" width="7.7109375" style="1" customWidth="1"/>
    <col min="14594" max="14594" width="9.140625" style="1" customWidth="1"/>
    <col min="14595" max="14595" width="8" style="1" customWidth="1"/>
    <col min="14596" max="14597" width="9.140625" style="1" customWidth="1"/>
    <col min="14598" max="14598" width="11.7109375" style="1" customWidth="1"/>
    <col min="14599" max="14600" width="9.140625" style="1" customWidth="1"/>
    <col min="14601" max="14601" width="10.42578125" style="1" customWidth="1"/>
    <col min="14602" max="14605" width="9.42578125" style="1" customWidth="1"/>
    <col min="14606" max="14606" width="15.28515625" style="1" customWidth="1"/>
    <col min="14607" max="14848" width="9.140625" style="1"/>
    <col min="14849" max="14849" width="7.7109375" style="1" customWidth="1"/>
    <col min="14850" max="14850" width="9.140625" style="1" customWidth="1"/>
    <col min="14851" max="14851" width="8" style="1" customWidth="1"/>
    <col min="14852" max="14853" width="9.140625" style="1" customWidth="1"/>
    <col min="14854" max="14854" width="11.7109375" style="1" customWidth="1"/>
    <col min="14855" max="14856" width="9.140625" style="1" customWidth="1"/>
    <col min="14857" max="14857" width="10.42578125" style="1" customWidth="1"/>
    <col min="14858" max="14861" width="9.42578125" style="1" customWidth="1"/>
    <col min="14862" max="14862" width="15.28515625" style="1" customWidth="1"/>
    <col min="14863" max="15104" width="9.140625" style="1"/>
    <col min="15105" max="15105" width="7.7109375" style="1" customWidth="1"/>
    <col min="15106" max="15106" width="9.140625" style="1" customWidth="1"/>
    <col min="15107" max="15107" width="8" style="1" customWidth="1"/>
    <col min="15108" max="15109" width="9.140625" style="1" customWidth="1"/>
    <col min="15110" max="15110" width="11.7109375" style="1" customWidth="1"/>
    <col min="15111" max="15112" width="9.140625" style="1" customWidth="1"/>
    <col min="15113" max="15113" width="10.42578125" style="1" customWidth="1"/>
    <col min="15114" max="15117" width="9.42578125" style="1" customWidth="1"/>
    <col min="15118" max="15118" width="15.28515625" style="1" customWidth="1"/>
    <col min="15119" max="15360" width="9.140625" style="1"/>
    <col min="15361" max="15361" width="7.7109375" style="1" customWidth="1"/>
    <col min="15362" max="15362" width="9.140625" style="1" customWidth="1"/>
    <col min="15363" max="15363" width="8" style="1" customWidth="1"/>
    <col min="15364" max="15365" width="9.140625" style="1" customWidth="1"/>
    <col min="15366" max="15366" width="11.7109375" style="1" customWidth="1"/>
    <col min="15367" max="15368" width="9.140625" style="1" customWidth="1"/>
    <col min="15369" max="15369" width="10.42578125" style="1" customWidth="1"/>
    <col min="15370" max="15373" width="9.42578125" style="1" customWidth="1"/>
    <col min="15374" max="15374" width="15.28515625" style="1" customWidth="1"/>
    <col min="15375" max="15616" width="9.140625" style="1"/>
    <col min="15617" max="15617" width="7.7109375" style="1" customWidth="1"/>
    <col min="15618" max="15618" width="9.140625" style="1" customWidth="1"/>
    <col min="15619" max="15619" width="8" style="1" customWidth="1"/>
    <col min="15620" max="15621" width="9.140625" style="1" customWidth="1"/>
    <col min="15622" max="15622" width="11.7109375" style="1" customWidth="1"/>
    <col min="15623" max="15624" width="9.140625" style="1" customWidth="1"/>
    <col min="15625" max="15625" width="10.42578125" style="1" customWidth="1"/>
    <col min="15626" max="15629" width="9.42578125" style="1" customWidth="1"/>
    <col min="15630" max="15630" width="15.28515625" style="1" customWidth="1"/>
    <col min="15631" max="15872" width="9.140625" style="1"/>
    <col min="15873" max="15873" width="7.7109375" style="1" customWidth="1"/>
    <col min="15874" max="15874" width="9.140625" style="1" customWidth="1"/>
    <col min="15875" max="15875" width="8" style="1" customWidth="1"/>
    <col min="15876" max="15877" width="9.140625" style="1" customWidth="1"/>
    <col min="15878" max="15878" width="11.7109375" style="1" customWidth="1"/>
    <col min="15879" max="15880" width="9.140625" style="1" customWidth="1"/>
    <col min="15881" max="15881" width="10.42578125" style="1" customWidth="1"/>
    <col min="15882" max="15885" width="9.42578125" style="1" customWidth="1"/>
    <col min="15886" max="15886" width="15.28515625" style="1" customWidth="1"/>
    <col min="15887" max="16128" width="9.140625" style="1"/>
    <col min="16129" max="16129" width="7.7109375" style="1" customWidth="1"/>
    <col min="16130" max="16130" width="9.140625" style="1" customWidth="1"/>
    <col min="16131" max="16131" width="8" style="1" customWidth="1"/>
    <col min="16132" max="16133" width="9.140625" style="1" customWidth="1"/>
    <col min="16134" max="16134" width="11.7109375" style="1" customWidth="1"/>
    <col min="16135" max="16136" width="9.140625" style="1" customWidth="1"/>
    <col min="16137" max="16137" width="10.42578125" style="1" customWidth="1"/>
    <col min="16138" max="16141" width="9.42578125" style="1" customWidth="1"/>
    <col min="16142" max="16142" width="15.28515625" style="1" customWidth="1"/>
    <col min="16143" max="16384" width="9.140625" style="1"/>
  </cols>
  <sheetData>
    <row r="1" spans="1:14" s="3" customFormat="1" ht="12" x14ac:dyDescent="0.2">
      <c r="J1" s="56"/>
      <c r="K1" s="56"/>
      <c r="L1" s="56"/>
      <c r="M1" s="56"/>
      <c r="N1" s="4" t="s">
        <v>73</v>
      </c>
    </row>
    <row r="2" spans="1:14" s="3" customFormat="1" ht="24" customHeight="1" x14ac:dyDescent="0.2">
      <c r="J2" s="56"/>
      <c r="K2" s="56"/>
      <c r="L2" s="60"/>
      <c r="M2" s="159" t="s">
        <v>17</v>
      </c>
      <c r="N2" s="159"/>
    </row>
    <row r="3" spans="1:14" ht="14.25" customHeight="1" x14ac:dyDescent="0.25"/>
    <row r="4" spans="1:14" x14ac:dyDescent="0.25">
      <c r="A4" s="160" t="s">
        <v>74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</row>
    <row r="5" spans="1:14" ht="14.25" customHeight="1" x14ac:dyDescent="0.25"/>
    <row r="6" spans="1:14" s="6" customFormat="1" ht="15" x14ac:dyDescent="0.25">
      <c r="A6" s="6" t="s">
        <v>75</v>
      </c>
      <c r="D6" s="161" t="str">
        <f>'1'!J4</f>
        <v>2021</v>
      </c>
      <c r="E6" s="162"/>
      <c r="F6" s="162"/>
      <c r="G6" s="162"/>
      <c r="J6" s="58"/>
      <c r="K6" s="58"/>
      <c r="L6" s="58"/>
      <c r="M6" s="58"/>
    </row>
    <row r="7" spans="1:14" s="2" customFormat="1" ht="11.25" x14ac:dyDescent="0.2">
      <c r="D7" s="163" t="s">
        <v>21</v>
      </c>
      <c r="E7" s="163"/>
      <c r="F7" s="163"/>
      <c r="G7" s="163"/>
      <c r="J7" s="59"/>
      <c r="K7" s="59"/>
      <c r="L7" s="59"/>
      <c r="M7" s="59"/>
    </row>
    <row r="8" spans="1:14" ht="3.95" customHeight="1" x14ac:dyDescent="0.25"/>
    <row r="9" spans="1:14" s="6" customFormat="1" ht="15" x14ac:dyDescent="0.25">
      <c r="D9" s="7" t="s">
        <v>76</v>
      </c>
      <c r="E9" s="162" t="str">
        <f>'1'!H6</f>
        <v>АО "Югорская территориальная энергетическая компания"</v>
      </c>
      <c r="F9" s="162"/>
      <c r="G9" s="162"/>
      <c r="H9" s="162"/>
      <c r="J9" s="58"/>
      <c r="K9" s="58"/>
      <c r="L9" s="58"/>
      <c r="M9" s="58"/>
    </row>
    <row r="10" spans="1:14" ht="3.95" customHeight="1" x14ac:dyDescent="0.25"/>
    <row r="11" spans="1:14" s="6" customFormat="1" ht="15" x14ac:dyDescent="0.25">
      <c r="G11" s="7" t="s">
        <v>77</v>
      </c>
      <c r="H11" s="54" t="s">
        <v>746</v>
      </c>
      <c r="I11" s="6" t="s">
        <v>23</v>
      </c>
      <c r="J11" s="58"/>
      <c r="K11" s="58"/>
      <c r="L11" s="58"/>
      <c r="M11" s="58"/>
    </row>
    <row r="12" spans="1:14" ht="14.25" customHeight="1" x14ac:dyDescent="0.25"/>
    <row r="13" spans="1:14" s="6" customFormat="1" ht="15" x14ac:dyDescent="0.25">
      <c r="A13" s="6" t="s">
        <v>78</v>
      </c>
      <c r="H13" s="8"/>
      <c r="I13" s="164" t="str">
        <f>'1'!K11</f>
        <v>приказом ДЖККиЭ ХМАО-Югры №33-Пр-98 от 01.10.2020</v>
      </c>
      <c r="J13" s="165"/>
      <c r="K13" s="165"/>
      <c r="L13" s="165"/>
      <c r="M13" s="165"/>
      <c r="N13" s="165"/>
    </row>
    <row r="14" spans="1:14" s="2" customFormat="1" ht="11.25" x14ac:dyDescent="0.2">
      <c r="A14" s="9" t="s">
        <v>25</v>
      </c>
      <c r="J14" s="59"/>
      <c r="K14" s="59"/>
      <c r="L14" s="59"/>
      <c r="M14" s="59"/>
    </row>
    <row r="15" spans="1:14" ht="14.25" customHeight="1" x14ac:dyDescent="0.25"/>
    <row r="16" spans="1:14" s="6" customFormat="1" thickBot="1" x14ac:dyDescent="0.3">
      <c r="A16" s="177" t="s">
        <v>79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</row>
    <row r="17" spans="1:17" s="3" customFormat="1" ht="30" customHeight="1" x14ac:dyDescent="0.2">
      <c r="A17" s="178" t="s">
        <v>80</v>
      </c>
      <c r="B17" s="180" t="s">
        <v>81</v>
      </c>
      <c r="C17" s="181"/>
      <c r="D17" s="181"/>
      <c r="E17" s="181"/>
      <c r="F17" s="181"/>
      <c r="G17" s="181"/>
      <c r="H17" s="182"/>
      <c r="I17" s="186" t="s">
        <v>82</v>
      </c>
      <c r="J17" s="188" t="s">
        <v>755</v>
      </c>
      <c r="K17" s="189"/>
      <c r="L17" s="190" t="s">
        <v>756</v>
      </c>
      <c r="M17" s="191"/>
      <c r="N17" s="192" t="s">
        <v>14</v>
      </c>
    </row>
    <row r="18" spans="1:17" s="3" customFormat="1" ht="33.75" x14ac:dyDescent="0.2">
      <c r="A18" s="179"/>
      <c r="B18" s="183"/>
      <c r="C18" s="184"/>
      <c r="D18" s="184"/>
      <c r="E18" s="184"/>
      <c r="F18" s="184"/>
      <c r="G18" s="184"/>
      <c r="H18" s="185"/>
      <c r="I18" s="187"/>
      <c r="J18" s="66" t="s">
        <v>3</v>
      </c>
      <c r="K18" s="67" t="s">
        <v>9</v>
      </c>
      <c r="L18" s="68" t="s">
        <v>83</v>
      </c>
      <c r="M18" s="68" t="s">
        <v>84</v>
      </c>
      <c r="N18" s="193"/>
    </row>
    <row r="19" spans="1:17" s="2" customFormat="1" ht="12" thickBot="1" x14ac:dyDescent="0.25">
      <c r="A19" s="10">
        <v>1</v>
      </c>
      <c r="B19" s="166">
        <v>2</v>
      </c>
      <c r="C19" s="163"/>
      <c r="D19" s="163"/>
      <c r="E19" s="163"/>
      <c r="F19" s="163"/>
      <c r="G19" s="163"/>
      <c r="H19" s="167"/>
      <c r="I19" s="11">
        <v>3</v>
      </c>
      <c r="J19" s="64">
        <v>4</v>
      </c>
      <c r="K19" s="10">
        <v>5</v>
      </c>
      <c r="L19" s="10">
        <v>6</v>
      </c>
      <c r="M19" s="10">
        <v>7</v>
      </c>
      <c r="N19" s="10">
        <v>8</v>
      </c>
    </row>
    <row r="20" spans="1:17" ht="16.5" thickBot="1" x14ac:dyDescent="0.3">
      <c r="A20" s="168" t="s">
        <v>85</v>
      </c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70"/>
      <c r="O20" s="20"/>
    </row>
    <row r="21" spans="1:17" s="3" customFormat="1" ht="12" outlineLevel="1" x14ac:dyDescent="0.2">
      <c r="A21" s="21" t="s">
        <v>86</v>
      </c>
      <c r="B21" s="171" t="s">
        <v>87</v>
      </c>
      <c r="C21" s="172"/>
      <c r="D21" s="172"/>
      <c r="E21" s="172"/>
      <c r="F21" s="172"/>
      <c r="G21" s="172"/>
      <c r="H21" s="173"/>
      <c r="I21" s="22" t="s">
        <v>88</v>
      </c>
      <c r="J21" s="69">
        <f>SUM(J22,J26:J32,J35)</f>
        <v>528.08701026802805</v>
      </c>
      <c r="K21" s="69">
        <f>SUM(K22,K26:K32,K35)</f>
        <v>510.86799999999999</v>
      </c>
      <c r="L21" s="69">
        <f>K21-J21</f>
        <v>-17.219010268028057</v>
      </c>
      <c r="M21" s="70">
        <f>IFERROR(K21/J21,"")</f>
        <v>0.96739361140640701</v>
      </c>
      <c r="N21" s="23"/>
      <c r="O21" s="24"/>
      <c r="P21" s="25"/>
    </row>
    <row r="22" spans="1:17" s="3" customFormat="1" ht="12" outlineLevel="1" x14ac:dyDescent="0.2">
      <c r="A22" s="12" t="s">
        <v>89</v>
      </c>
      <c r="B22" s="123" t="s">
        <v>90</v>
      </c>
      <c r="C22" s="124"/>
      <c r="D22" s="124"/>
      <c r="E22" s="124"/>
      <c r="F22" s="124"/>
      <c r="G22" s="124"/>
      <c r="H22" s="125"/>
      <c r="I22" s="13" t="s">
        <v>88</v>
      </c>
      <c r="J22" s="71">
        <f>J31+J32+J35</f>
        <v>0</v>
      </c>
      <c r="K22" s="72">
        <v>0</v>
      </c>
      <c r="L22" s="72">
        <f t="shared" ref="L22:L85" si="0">K22-J22</f>
        <v>0</v>
      </c>
      <c r="M22" s="73" t="str">
        <f t="shared" ref="M22:M85" si="1">IFERROR(K22/J22,"")</f>
        <v/>
      </c>
      <c r="N22" s="26"/>
      <c r="O22" s="24"/>
      <c r="P22" s="25"/>
    </row>
    <row r="23" spans="1:17" s="3" customFormat="1" ht="24" customHeight="1" outlineLevel="1" x14ac:dyDescent="0.2">
      <c r="A23" s="12" t="s">
        <v>91</v>
      </c>
      <c r="B23" s="174" t="s">
        <v>92</v>
      </c>
      <c r="C23" s="175"/>
      <c r="D23" s="175"/>
      <c r="E23" s="175"/>
      <c r="F23" s="175"/>
      <c r="G23" s="175"/>
      <c r="H23" s="176"/>
      <c r="I23" s="13" t="s">
        <v>88</v>
      </c>
      <c r="J23" s="71"/>
      <c r="K23" s="72"/>
      <c r="L23" s="72">
        <f t="shared" si="0"/>
        <v>0</v>
      </c>
      <c r="M23" s="73" t="str">
        <f t="shared" si="1"/>
        <v/>
      </c>
      <c r="N23" s="26"/>
      <c r="O23" s="24"/>
      <c r="P23" s="25"/>
    </row>
    <row r="24" spans="1:17" s="3" customFormat="1" ht="24" customHeight="1" outlineLevel="1" x14ac:dyDescent="0.2">
      <c r="A24" s="12" t="s">
        <v>93</v>
      </c>
      <c r="B24" s="174" t="s">
        <v>94</v>
      </c>
      <c r="C24" s="175"/>
      <c r="D24" s="175"/>
      <c r="E24" s="175"/>
      <c r="F24" s="175"/>
      <c r="G24" s="175"/>
      <c r="H24" s="176"/>
      <c r="I24" s="13" t="s">
        <v>88</v>
      </c>
      <c r="J24" s="71"/>
      <c r="K24" s="72"/>
      <c r="L24" s="72">
        <f t="shared" si="0"/>
        <v>0</v>
      </c>
      <c r="M24" s="73" t="str">
        <f t="shared" si="1"/>
        <v/>
      </c>
      <c r="N24" s="26"/>
      <c r="O24" s="24"/>
      <c r="P24" s="25"/>
    </row>
    <row r="25" spans="1:17" s="3" customFormat="1" ht="24" customHeight="1" outlineLevel="1" x14ac:dyDescent="0.2">
      <c r="A25" s="12" t="s">
        <v>95</v>
      </c>
      <c r="B25" s="174" t="s">
        <v>96</v>
      </c>
      <c r="C25" s="175"/>
      <c r="D25" s="175"/>
      <c r="E25" s="175"/>
      <c r="F25" s="175"/>
      <c r="G25" s="175"/>
      <c r="H25" s="176"/>
      <c r="I25" s="13" t="s">
        <v>88</v>
      </c>
      <c r="J25" s="71"/>
      <c r="K25" s="72"/>
      <c r="L25" s="72">
        <f t="shared" si="0"/>
        <v>0</v>
      </c>
      <c r="M25" s="73" t="str">
        <f t="shared" si="1"/>
        <v/>
      </c>
      <c r="N25" s="26"/>
      <c r="O25" s="24"/>
      <c r="P25" s="25"/>
    </row>
    <row r="26" spans="1:17" s="3" customFormat="1" ht="12" outlineLevel="1" x14ac:dyDescent="0.2">
      <c r="A26" s="12" t="s">
        <v>97</v>
      </c>
      <c r="B26" s="123" t="s">
        <v>98</v>
      </c>
      <c r="C26" s="124"/>
      <c r="D26" s="124"/>
      <c r="E26" s="124"/>
      <c r="F26" s="124"/>
      <c r="G26" s="124"/>
      <c r="H26" s="125"/>
      <c r="I26" s="13" t="s">
        <v>88</v>
      </c>
      <c r="J26" s="71"/>
      <c r="K26" s="72"/>
      <c r="L26" s="72">
        <f t="shared" si="0"/>
        <v>0</v>
      </c>
      <c r="M26" s="73" t="str">
        <f t="shared" si="1"/>
        <v/>
      </c>
      <c r="N26" s="26"/>
      <c r="O26" s="24"/>
      <c r="P26" s="25"/>
    </row>
    <row r="27" spans="1:17" s="3" customFormat="1" ht="12" outlineLevel="1" x14ac:dyDescent="0.2">
      <c r="A27" s="12" t="s">
        <v>99</v>
      </c>
      <c r="B27" s="123" t="s">
        <v>100</v>
      </c>
      <c r="C27" s="124"/>
      <c r="D27" s="124"/>
      <c r="E27" s="124"/>
      <c r="F27" s="124"/>
      <c r="G27" s="124"/>
      <c r="H27" s="125"/>
      <c r="I27" s="13" t="s">
        <v>88</v>
      </c>
      <c r="J27" s="71"/>
      <c r="K27" s="72"/>
      <c r="L27" s="72">
        <f t="shared" si="0"/>
        <v>0</v>
      </c>
      <c r="M27" s="73" t="str">
        <f t="shared" si="1"/>
        <v/>
      </c>
      <c r="N27" s="26"/>
      <c r="O27" s="24"/>
      <c r="P27" s="25"/>
      <c r="Q27" s="27"/>
    </row>
    <row r="28" spans="1:17" s="3" customFormat="1" ht="12" outlineLevel="1" x14ac:dyDescent="0.2">
      <c r="A28" s="12" t="s">
        <v>101</v>
      </c>
      <c r="B28" s="123" t="s">
        <v>102</v>
      </c>
      <c r="C28" s="124"/>
      <c r="D28" s="124"/>
      <c r="E28" s="124"/>
      <c r="F28" s="124"/>
      <c r="G28" s="124"/>
      <c r="H28" s="125"/>
      <c r="I28" s="13" t="s">
        <v>88</v>
      </c>
      <c r="J28" s="71"/>
      <c r="K28" s="72"/>
      <c r="L28" s="72">
        <f t="shared" si="0"/>
        <v>0</v>
      </c>
      <c r="M28" s="73" t="str">
        <f t="shared" si="1"/>
        <v/>
      </c>
      <c r="N28" s="26"/>
      <c r="O28" s="24"/>
      <c r="P28" s="25"/>
      <c r="Q28" s="27"/>
    </row>
    <row r="29" spans="1:17" s="3" customFormat="1" ht="12" outlineLevel="1" x14ac:dyDescent="0.2">
      <c r="A29" s="12" t="s">
        <v>103</v>
      </c>
      <c r="B29" s="123" t="s">
        <v>104</v>
      </c>
      <c r="C29" s="124"/>
      <c r="D29" s="124"/>
      <c r="E29" s="124"/>
      <c r="F29" s="124"/>
      <c r="G29" s="124"/>
      <c r="H29" s="125"/>
      <c r="I29" s="13" t="s">
        <v>88</v>
      </c>
      <c r="J29" s="71"/>
      <c r="K29" s="72"/>
      <c r="L29" s="72">
        <f t="shared" si="0"/>
        <v>0</v>
      </c>
      <c r="M29" s="73" t="str">
        <f t="shared" si="1"/>
        <v/>
      </c>
      <c r="N29" s="26"/>
      <c r="O29" s="24"/>
      <c r="P29" s="25"/>
      <c r="Q29" s="27"/>
    </row>
    <row r="30" spans="1:17" s="3" customFormat="1" ht="12" outlineLevel="1" x14ac:dyDescent="0.2">
      <c r="A30" s="12" t="s">
        <v>105</v>
      </c>
      <c r="B30" s="123" t="s">
        <v>106</v>
      </c>
      <c r="C30" s="124"/>
      <c r="D30" s="124"/>
      <c r="E30" s="124"/>
      <c r="F30" s="124"/>
      <c r="G30" s="124"/>
      <c r="H30" s="125"/>
      <c r="I30" s="13" t="s">
        <v>88</v>
      </c>
      <c r="J30" s="71">
        <v>528.08701026802805</v>
      </c>
      <c r="K30" s="72">
        <v>510.30200000000002</v>
      </c>
      <c r="L30" s="72">
        <f t="shared" si="0"/>
        <v>-17.785010268028032</v>
      </c>
      <c r="M30" s="73">
        <f t="shared" si="1"/>
        <v>0.96632181833254838</v>
      </c>
      <c r="N30" s="26"/>
      <c r="O30" s="24"/>
      <c r="P30" s="25"/>
      <c r="Q30" s="27"/>
    </row>
    <row r="31" spans="1:17" s="3" customFormat="1" ht="12" outlineLevel="1" x14ac:dyDescent="0.2">
      <c r="A31" s="12" t="s">
        <v>107</v>
      </c>
      <c r="B31" s="123" t="s">
        <v>108</v>
      </c>
      <c r="C31" s="124"/>
      <c r="D31" s="124"/>
      <c r="E31" s="124"/>
      <c r="F31" s="124"/>
      <c r="G31" s="124"/>
      <c r="H31" s="125"/>
      <c r="I31" s="13" t="s">
        <v>88</v>
      </c>
      <c r="J31" s="71"/>
      <c r="K31" s="72"/>
      <c r="L31" s="72">
        <f t="shared" si="0"/>
        <v>0</v>
      </c>
      <c r="M31" s="73" t="str">
        <f t="shared" si="1"/>
        <v/>
      </c>
      <c r="N31" s="26"/>
      <c r="O31" s="24"/>
      <c r="P31" s="25"/>
      <c r="Q31" s="27"/>
    </row>
    <row r="32" spans="1:17" s="3" customFormat="1" ht="24" customHeight="1" outlineLevel="1" x14ac:dyDescent="0.2">
      <c r="A32" s="12" t="s">
        <v>109</v>
      </c>
      <c r="B32" s="174" t="s">
        <v>110</v>
      </c>
      <c r="C32" s="175"/>
      <c r="D32" s="175"/>
      <c r="E32" s="175"/>
      <c r="F32" s="175"/>
      <c r="G32" s="175"/>
      <c r="H32" s="176"/>
      <c r="I32" s="13" t="s">
        <v>88</v>
      </c>
      <c r="J32" s="71">
        <f>J33+J34</f>
        <v>0</v>
      </c>
      <c r="K32" s="72">
        <v>0</v>
      </c>
      <c r="L32" s="72">
        <f t="shared" si="0"/>
        <v>0</v>
      </c>
      <c r="M32" s="73" t="str">
        <f t="shared" si="1"/>
        <v/>
      </c>
      <c r="N32" s="26"/>
      <c r="O32" s="24"/>
      <c r="P32" s="25"/>
      <c r="Q32" s="27"/>
    </row>
    <row r="33" spans="1:17" s="3" customFormat="1" ht="12" outlineLevel="1" x14ac:dyDescent="0.2">
      <c r="A33" s="12" t="s">
        <v>111</v>
      </c>
      <c r="B33" s="111" t="s">
        <v>112</v>
      </c>
      <c r="C33" s="112"/>
      <c r="D33" s="112"/>
      <c r="E33" s="112"/>
      <c r="F33" s="112"/>
      <c r="G33" s="112"/>
      <c r="H33" s="113"/>
      <c r="I33" s="13" t="s">
        <v>88</v>
      </c>
      <c r="J33" s="71"/>
      <c r="K33" s="72"/>
      <c r="L33" s="72">
        <f t="shared" si="0"/>
        <v>0</v>
      </c>
      <c r="M33" s="73" t="str">
        <f t="shared" si="1"/>
        <v/>
      </c>
      <c r="N33" s="26"/>
      <c r="O33" s="24"/>
      <c r="P33" s="25"/>
      <c r="Q33" s="27"/>
    </row>
    <row r="34" spans="1:17" s="3" customFormat="1" ht="12" outlineLevel="1" x14ac:dyDescent="0.2">
      <c r="A34" s="12" t="s">
        <v>113</v>
      </c>
      <c r="B34" s="111" t="s">
        <v>114</v>
      </c>
      <c r="C34" s="112"/>
      <c r="D34" s="112"/>
      <c r="E34" s="112"/>
      <c r="F34" s="112"/>
      <c r="G34" s="112"/>
      <c r="H34" s="113"/>
      <c r="I34" s="13" t="s">
        <v>88</v>
      </c>
      <c r="J34" s="71"/>
      <c r="K34" s="72"/>
      <c r="L34" s="72">
        <f t="shared" si="0"/>
        <v>0</v>
      </c>
      <c r="M34" s="73" t="str">
        <f t="shared" si="1"/>
        <v/>
      </c>
      <c r="N34" s="26"/>
      <c r="O34" s="24"/>
      <c r="P34" s="25"/>
      <c r="Q34" s="27"/>
    </row>
    <row r="35" spans="1:17" s="3" customFormat="1" ht="12" outlineLevel="1" x14ac:dyDescent="0.2">
      <c r="A35" s="12" t="s">
        <v>115</v>
      </c>
      <c r="B35" s="123" t="s">
        <v>116</v>
      </c>
      <c r="C35" s="124"/>
      <c r="D35" s="124"/>
      <c r="E35" s="124"/>
      <c r="F35" s="124"/>
      <c r="G35" s="124"/>
      <c r="H35" s="125"/>
      <c r="I35" s="13" t="s">
        <v>88</v>
      </c>
      <c r="J35" s="71"/>
      <c r="K35" s="72">
        <v>0.56599999999999995</v>
      </c>
      <c r="L35" s="72">
        <f t="shared" si="0"/>
        <v>0.56599999999999995</v>
      </c>
      <c r="M35" s="73" t="str">
        <f t="shared" si="1"/>
        <v/>
      </c>
      <c r="N35" s="26"/>
      <c r="O35" s="24"/>
      <c r="P35" s="25"/>
      <c r="Q35" s="27"/>
    </row>
    <row r="36" spans="1:17" s="3" customFormat="1" ht="24" customHeight="1" outlineLevel="1" x14ac:dyDescent="0.2">
      <c r="A36" s="28" t="s">
        <v>117</v>
      </c>
      <c r="B36" s="194" t="s">
        <v>118</v>
      </c>
      <c r="C36" s="195"/>
      <c r="D36" s="195"/>
      <c r="E36" s="195"/>
      <c r="F36" s="195"/>
      <c r="G36" s="195"/>
      <c r="H36" s="196"/>
      <c r="I36" s="29" t="s">
        <v>88</v>
      </c>
      <c r="J36" s="74">
        <f t="shared" ref="J36" si="2">SUM(J37,J41:J47,J50)</f>
        <v>488.94299999999998</v>
      </c>
      <c r="K36" s="74">
        <f>K45</f>
        <v>432.864891</v>
      </c>
      <c r="L36" s="74">
        <f t="shared" si="0"/>
        <v>-56.078108999999984</v>
      </c>
      <c r="M36" s="75">
        <f t="shared" si="1"/>
        <v>0.88530747142304933</v>
      </c>
      <c r="N36" s="30"/>
      <c r="O36" s="24"/>
      <c r="P36" s="25"/>
    </row>
    <row r="37" spans="1:17" s="3" customFormat="1" ht="12" outlineLevel="1" x14ac:dyDescent="0.2">
      <c r="A37" s="12" t="s">
        <v>119</v>
      </c>
      <c r="B37" s="123" t="s">
        <v>90</v>
      </c>
      <c r="C37" s="124"/>
      <c r="D37" s="124"/>
      <c r="E37" s="124"/>
      <c r="F37" s="124"/>
      <c r="G37" s="124"/>
      <c r="H37" s="125"/>
      <c r="I37" s="13" t="s">
        <v>88</v>
      </c>
      <c r="J37" s="71">
        <f t="shared" ref="J37" si="3">SUM(J38:J40)</f>
        <v>0</v>
      </c>
      <c r="K37" s="72">
        <v>0</v>
      </c>
      <c r="L37" s="72">
        <f t="shared" si="0"/>
        <v>0</v>
      </c>
      <c r="M37" s="73" t="str">
        <f t="shared" si="1"/>
        <v/>
      </c>
      <c r="N37" s="26"/>
      <c r="O37" s="24"/>
      <c r="P37" s="25"/>
    </row>
    <row r="38" spans="1:17" s="3" customFormat="1" ht="24" customHeight="1" outlineLevel="1" x14ac:dyDescent="0.2">
      <c r="A38" s="12" t="s">
        <v>120</v>
      </c>
      <c r="B38" s="114" t="s">
        <v>92</v>
      </c>
      <c r="C38" s="115"/>
      <c r="D38" s="115"/>
      <c r="E38" s="115"/>
      <c r="F38" s="115"/>
      <c r="G38" s="115"/>
      <c r="H38" s="116"/>
      <c r="I38" s="13" t="s">
        <v>88</v>
      </c>
      <c r="J38" s="71"/>
      <c r="K38" s="72"/>
      <c r="L38" s="72">
        <f t="shared" si="0"/>
        <v>0</v>
      </c>
      <c r="M38" s="73" t="str">
        <f t="shared" si="1"/>
        <v/>
      </c>
      <c r="N38" s="26"/>
      <c r="O38" s="24"/>
      <c r="P38" s="25"/>
    </row>
    <row r="39" spans="1:17" s="3" customFormat="1" ht="24" customHeight="1" outlineLevel="1" x14ac:dyDescent="0.2">
      <c r="A39" s="12" t="s">
        <v>121</v>
      </c>
      <c r="B39" s="114" t="s">
        <v>94</v>
      </c>
      <c r="C39" s="115"/>
      <c r="D39" s="115"/>
      <c r="E39" s="115"/>
      <c r="F39" s="115"/>
      <c r="G39" s="115"/>
      <c r="H39" s="116"/>
      <c r="I39" s="13" t="s">
        <v>88</v>
      </c>
      <c r="J39" s="71"/>
      <c r="K39" s="72"/>
      <c r="L39" s="72">
        <f t="shared" si="0"/>
        <v>0</v>
      </c>
      <c r="M39" s="73" t="str">
        <f t="shared" si="1"/>
        <v/>
      </c>
      <c r="N39" s="26"/>
      <c r="O39" s="24"/>
      <c r="P39" s="25"/>
    </row>
    <row r="40" spans="1:17" s="3" customFormat="1" ht="24" customHeight="1" outlineLevel="1" x14ac:dyDescent="0.2">
      <c r="A40" s="12" t="s">
        <v>122</v>
      </c>
      <c r="B40" s="114" t="s">
        <v>96</v>
      </c>
      <c r="C40" s="115"/>
      <c r="D40" s="115"/>
      <c r="E40" s="115"/>
      <c r="F40" s="115"/>
      <c r="G40" s="115"/>
      <c r="H40" s="116"/>
      <c r="I40" s="13" t="s">
        <v>88</v>
      </c>
      <c r="J40" s="71"/>
      <c r="K40" s="72"/>
      <c r="L40" s="72">
        <f t="shared" si="0"/>
        <v>0</v>
      </c>
      <c r="M40" s="73" t="str">
        <f t="shared" si="1"/>
        <v/>
      </c>
      <c r="N40" s="26"/>
      <c r="O40" s="24"/>
      <c r="P40" s="25"/>
    </row>
    <row r="41" spans="1:17" s="3" customFormat="1" ht="12" outlineLevel="1" x14ac:dyDescent="0.2">
      <c r="A41" s="12" t="s">
        <v>123</v>
      </c>
      <c r="B41" s="123" t="s">
        <v>98</v>
      </c>
      <c r="C41" s="124"/>
      <c r="D41" s="124"/>
      <c r="E41" s="124"/>
      <c r="F41" s="124"/>
      <c r="G41" s="124"/>
      <c r="H41" s="125"/>
      <c r="I41" s="13" t="s">
        <v>88</v>
      </c>
      <c r="J41" s="71"/>
      <c r="K41" s="72"/>
      <c r="L41" s="72">
        <f t="shared" si="0"/>
        <v>0</v>
      </c>
      <c r="M41" s="73" t="str">
        <f t="shared" si="1"/>
        <v/>
      </c>
      <c r="N41" s="26"/>
      <c r="O41" s="24"/>
      <c r="P41" s="25"/>
    </row>
    <row r="42" spans="1:17" s="3" customFormat="1" ht="12" outlineLevel="1" x14ac:dyDescent="0.2">
      <c r="A42" s="12" t="s">
        <v>124</v>
      </c>
      <c r="B42" s="123" t="s">
        <v>100</v>
      </c>
      <c r="C42" s="124"/>
      <c r="D42" s="124"/>
      <c r="E42" s="124"/>
      <c r="F42" s="124"/>
      <c r="G42" s="124"/>
      <c r="H42" s="125"/>
      <c r="I42" s="13" t="s">
        <v>88</v>
      </c>
      <c r="J42" s="71"/>
      <c r="K42" s="72"/>
      <c r="L42" s="72">
        <f t="shared" si="0"/>
        <v>0</v>
      </c>
      <c r="M42" s="73" t="str">
        <f t="shared" si="1"/>
        <v/>
      </c>
      <c r="N42" s="26"/>
      <c r="O42" s="31"/>
      <c r="P42" s="25"/>
    </row>
    <row r="43" spans="1:17" s="3" customFormat="1" ht="12" outlineLevel="1" x14ac:dyDescent="0.2">
      <c r="A43" s="12" t="s">
        <v>125</v>
      </c>
      <c r="B43" s="123" t="s">
        <v>102</v>
      </c>
      <c r="C43" s="124"/>
      <c r="D43" s="124"/>
      <c r="E43" s="124"/>
      <c r="F43" s="124"/>
      <c r="G43" s="124"/>
      <c r="H43" s="125"/>
      <c r="I43" s="13" t="s">
        <v>88</v>
      </c>
      <c r="J43" s="71"/>
      <c r="K43" s="72"/>
      <c r="L43" s="72">
        <f t="shared" si="0"/>
        <v>0</v>
      </c>
      <c r="M43" s="73" t="str">
        <f t="shared" si="1"/>
        <v/>
      </c>
      <c r="N43" s="26"/>
      <c r="O43" s="24"/>
      <c r="P43" s="25"/>
    </row>
    <row r="44" spans="1:17" s="3" customFormat="1" ht="12" outlineLevel="1" x14ac:dyDescent="0.2">
      <c r="A44" s="12" t="s">
        <v>126</v>
      </c>
      <c r="B44" s="123" t="s">
        <v>104</v>
      </c>
      <c r="C44" s="124"/>
      <c r="D44" s="124"/>
      <c r="E44" s="124"/>
      <c r="F44" s="124"/>
      <c r="G44" s="124"/>
      <c r="H44" s="125"/>
      <c r="I44" s="13" t="s">
        <v>88</v>
      </c>
      <c r="J44" s="71"/>
      <c r="K44" s="72"/>
      <c r="L44" s="72">
        <f t="shared" si="0"/>
        <v>0</v>
      </c>
      <c r="M44" s="73" t="str">
        <f t="shared" si="1"/>
        <v/>
      </c>
      <c r="N44" s="26"/>
      <c r="O44" s="24"/>
      <c r="P44" s="25"/>
    </row>
    <row r="45" spans="1:17" s="3" customFormat="1" ht="12" outlineLevel="1" x14ac:dyDescent="0.2">
      <c r="A45" s="12" t="s">
        <v>127</v>
      </c>
      <c r="B45" s="123" t="s">
        <v>106</v>
      </c>
      <c r="C45" s="124"/>
      <c r="D45" s="124"/>
      <c r="E45" s="124"/>
      <c r="F45" s="124"/>
      <c r="G45" s="124"/>
      <c r="H45" s="125"/>
      <c r="I45" s="13" t="s">
        <v>88</v>
      </c>
      <c r="J45" s="71">
        <v>488.94299999999998</v>
      </c>
      <c r="K45" s="72">
        <f>K51+K60+K66+K67+K68+K71</f>
        <v>432.864891</v>
      </c>
      <c r="L45" s="72">
        <f t="shared" si="0"/>
        <v>-56.078108999999984</v>
      </c>
      <c r="M45" s="73">
        <f t="shared" si="1"/>
        <v>0.88530747142304933</v>
      </c>
      <c r="N45" s="26"/>
      <c r="O45" s="24"/>
      <c r="P45" s="25"/>
    </row>
    <row r="46" spans="1:17" s="3" customFormat="1" ht="12" outlineLevel="1" x14ac:dyDescent="0.2">
      <c r="A46" s="12" t="s">
        <v>128</v>
      </c>
      <c r="B46" s="123" t="s">
        <v>108</v>
      </c>
      <c r="C46" s="124"/>
      <c r="D46" s="124"/>
      <c r="E46" s="124"/>
      <c r="F46" s="124"/>
      <c r="G46" s="124"/>
      <c r="H46" s="125"/>
      <c r="I46" s="13" t="s">
        <v>88</v>
      </c>
      <c r="J46" s="71"/>
      <c r="K46" s="72"/>
      <c r="L46" s="72">
        <f t="shared" si="0"/>
        <v>0</v>
      </c>
      <c r="M46" s="73" t="str">
        <f t="shared" si="1"/>
        <v/>
      </c>
      <c r="N46" s="26"/>
      <c r="O46" s="24"/>
      <c r="P46" s="25"/>
    </row>
    <row r="47" spans="1:17" s="3" customFormat="1" ht="24" customHeight="1" outlineLevel="1" x14ac:dyDescent="0.2">
      <c r="A47" s="12" t="s">
        <v>129</v>
      </c>
      <c r="B47" s="174" t="s">
        <v>110</v>
      </c>
      <c r="C47" s="175"/>
      <c r="D47" s="175"/>
      <c r="E47" s="175"/>
      <c r="F47" s="175"/>
      <c r="G47" s="175"/>
      <c r="H47" s="176"/>
      <c r="I47" s="13" t="s">
        <v>88</v>
      </c>
      <c r="J47" s="71">
        <f t="shared" ref="J47" si="4">SUM(J48:J49)</f>
        <v>0</v>
      </c>
      <c r="K47" s="72">
        <v>0</v>
      </c>
      <c r="L47" s="72">
        <f t="shared" si="0"/>
        <v>0</v>
      </c>
      <c r="M47" s="73" t="str">
        <f t="shared" si="1"/>
        <v/>
      </c>
      <c r="N47" s="26"/>
      <c r="O47" s="24"/>
      <c r="P47" s="25"/>
    </row>
    <row r="48" spans="1:17" s="3" customFormat="1" ht="12" outlineLevel="1" x14ac:dyDescent="0.2">
      <c r="A48" s="12" t="s">
        <v>130</v>
      </c>
      <c r="B48" s="111" t="s">
        <v>112</v>
      </c>
      <c r="C48" s="112"/>
      <c r="D48" s="112"/>
      <c r="E48" s="112"/>
      <c r="F48" s="112"/>
      <c r="G48" s="112"/>
      <c r="H48" s="113"/>
      <c r="I48" s="13" t="s">
        <v>88</v>
      </c>
      <c r="J48" s="71"/>
      <c r="K48" s="72"/>
      <c r="L48" s="72">
        <f t="shared" si="0"/>
        <v>0</v>
      </c>
      <c r="M48" s="73" t="str">
        <f t="shared" si="1"/>
        <v/>
      </c>
      <c r="N48" s="26"/>
      <c r="O48" s="24"/>
      <c r="P48" s="25"/>
    </row>
    <row r="49" spans="1:16" s="3" customFormat="1" ht="12" outlineLevel="1" x14ac:dyDescent="0.2">
      <c r="A49" s="12" t="s">
        <v>131</v>
      </c>
      <c r="B49" s="111" t="s">
        <v>114</v>
      </c>
      <c r="C49" s="112"/>
      <c r="D49" s="112"/>
      <c r="E49" s="112"/>
      <c r="F49" s="112"/>
      <c r="G49" s="112"/>
      <c r="H49" s="113"/>
      <c r="I49" s="13" t="s">
        <v>88</v>
      </c>
      <c r="J49" s="71"/>
      <c r="K49" s="72"/>
      <c r="L49" s="72">
        <f t="shared" si="0"/>
        <v>0</v>
      </c>
      <c r="M49" s="73" t="str">
        <f t="shared" si="1"/>
        <v/>
      </c>
      <c r="N49" s="26"/>
      <c r="O49" s="24"/>
      <c r="P49" s="25"/>
    </row>
    <row r="50" spans="1:16" s="3" customFormat="1" ht="12" outlineLevel="1" x14ac:dyDescent="0.2">
      <c r="A50" s="12" t="s">
        <v>132</v>
      </c>
      <c r="B50" s="123" t="s">
        <v>116</v>
      </c>
      <c r="C50" s="124"/>
      <c r="D50" s="124"/>
      <c r="E50" s="124"/>
      <c r="F50" s="124"/>
      <c r="G50" s="124"/>
      <c r="H50" s="125"/>
      <c r="I50" s="13" t="s">
        <v>88</v>
      </c>
      <c r="J50" s="71"/>
      <c r="K50" s="72"/>
      <c r="L50" s="72">
        <f t="shared" si="0"/>
        <v>0</v>
      </c>
      <c r="M50" s="73" t="str">
        <f t="shared" si="1"/>
        <v/>
      </c>
      <c r="N50" s="26"/>
      <c r="O50" s="24"/>
      <c r="P50" s="25"/>
    </row>
    <row r="51" spans="1:16" s="3" customFormat="1" ht="12" outlineLevel="1" x14ac:dyDescent="0.2">
      <c r="A51" s="28" t="s">
        <v>133</v>
      </c>
      <c r="B51" s="197" t="s">
        <v>134</v>
      </c>
      <c r="C51" s="198"/>
      <c r="D51" s="198"/>
      <c r="E51" s="198"/>
      <c r="F51" s="198"/>
      <c r="G51" s="198"/>
      <c r="H51" s="199"/>
      <c r="I51" s="29" t="s">
        <v>88</v>
      </c>
      <c r="J51" s="74">
        <f t="shared" ref="J51" si="5">SUM(J52:J53,J58:J59)</f>
        <v>222.12800000000001</v>
      </c>
      <c r="K51" s="74">
        <f>SUM(K52:K53,K58:K59)</f>
        <v>212.19399999999999</v>
      </c>
      <c r="L51" s="74">
        <f t="shared" si="0"/>
        <v>-9.9340000000000259</v>
      </c>
      <c r="M51" s="75">
        <f t="shared" si="1"/>
        <v>0.95527803788806442</v>
      </c>
      <c r="N51" s="32"/>
      <c r="O51" s="24"/>
      <c r="P51" s="25"/>
    </row>
    <row r="52" spans="1:16" s="3" customFormat="1" ht="12" outlineLevel="1" x14ac:dyDescent="0.2">
      <c r="A52" s="12" t="s">
        <v>120</v>
      </c>
      <c r="B52" s="111" t="s">
        <v>135</v>
      </c>
      <c r="C52" s="112"/>
      <c r="D52" s="112"/>
      <c r="E52" s="112"/>
      <c r="F52" s="112"/>
      <c r="G52" s="112"/>
      <c r="H52" s="113"/>
      <c r="I52" s="13" t="s">
        <v>88</v>
      </c>
      <c r="J52" s="71"/>
      <c r="K52" s="72"/>
      <c r="L52" s="72">
        <f t="shared" si="0"/>
        <v>0</v>
      </c>
      <c r="M52" s="73" t="str">
        <f t="shared" si="1"/>
        <v/>
      </c>
      <c r="N52" s="26"/>
      <c r="O52" s="24"/>
      <c r="P52" s="25"/>
    </row>
    <row r="53" spans="1:16" s="3" customFormat="1" ht="12" outlineLevel="1" x14ac:dyDescent="0.2">
      <c r="A53" s="12" t="s">
        <v>121</v>
      </c>
      <c r="B53" s="111" t="s">
        <v>136</v>
      </c>
      <c r="C53" s="112"/>
      <c r="D53" s="112"/>
      <c r="E53" s="112"/>
      <c r="F53" s="112"/>
      <c r="G53" s="112"/>
      <c r="H53" s="113"/>
      <c r="I53" s="13" t="s">
        <v>88</v>
      </c>
      <c r="J53" s="71">
        <f t="shared" ref="J53" si="6">SUM(J54,J57)</f>
        <v>219.24100000000001</v>
      </c>
      <c r="K53" s="72">
        <v>211.04</v>
      </c>
      <c r="L53" s="72">
        <f t="shared" si="0"/>
        <v>-8.2010000000000218</v>
      </c>
      <c r="M53" s="73">
        <f t="shared" si="1"/>
        <v>0.9625936754530402</v>
      </c>
      <c r="N53" s="26"/>
      <c r="O53" s="24"/>
      <c r="P53" s="25"/>
    </row>
    <row r="54" spans="1:16" s="3" customFormat="1" ht="12" outlineLevel="1" x14ac:dyDescent="0.2">
      <c r="A54" s="12" t="s">
        <v>137</v>
      </c>
      <c r="B54" s="141" t="s">
        <v>138</v>
      </c>
      <c r="C54" s="142"/>
      <c r="D54" s="142"/>
      <c r="E54" s="142"/>
      <c r="F54" s="142"/>
      <c r="G54" s="142"/>
      <c r="H54" s="143"/>
      <c r="I54" s="13" t="s">
        <v>88</v>
      </c>
      <c r="J54" s="71">
        <v>219.24100000000001</v>
      </c>
      <c r="K54" s="72">
        <v>211.04</v>
      </c>
      <c r="L54" s="72">
        <f t="shared" si="0"/>
        <v>-8.2010000000000218</v>
      </c>
      <c r="M54" s="73">
        <f t="shared" si="1"/>
        <v>0.9625936754530402</v>
      </c>
      <c r="N54" s="26"/>
      <c r="O54" s="24"/>
      <c r="P54" s="25"/>
    </row>
    <row r="55" spans="1:16" s="3" customFormat="1" ht="12" customHeight="1" outlineLevel="1" x14ac:dyDescent="0.2">
      <c r="A55" s="12" t="s">
        <v>139</v>
      </c>
      <c r="B55" s="132" t="s">
        <v>140</v>
      </c>
      <c r="C55" s="133"/>
      <c r="D55" s="133"/>
      <c r="E55" s="133"/>
      <c r="F55" s="133"/>
      <c r="G55" s="133"/>
      <c r="H55" s="134"/>
      <c r="I55" s="13" t="s">
        <v>88</v>
      </c>
      <c r="J55" s="71"/>
      <c r="K55" s="72"/>
      <c r="L55" s="72">
        <f t="shared" si="0"/>
        <v>0</v>
      </c>
      <c r="M55" s="73" t="str">
        <f t="shared" si="1"/>
        <v/>
      </c>
      <c r="N55" s="26"/>
      <c r="O55" s="24"/>
      <c r="P55" s="25"/>
    </row>
    <row r="56" spans="1:16" s="3" customFormat="1" ht="12" outlineLevel="1" x14ac:dyDescent="0.2">
      <c r="A56" s="12" t="s">
        <v>141</v>
      </c>
      <c r="B56" s="132" t="s">
        <v>142</v>
      </c>
      <c r="C56" s="133"/>
      <c r="D56" s="133"/>
      <c r="E56" s="133"/>
      <c r="F56" s="133"/>
      <c r="G56" s="133"/>
      <c r="H56" s="134"/>
      <c r="I56" s="13" t="s">
        <v>88</v>
      </c>
      <c r="J56" s="71">
        <f>221.382*1.05</f>
        <v>232.45110000000003</v>
      </c>
      <c r="K56" s="72">
        <v>211.04</v>
      </c>
      <c r="L56" s="72">
        <f t="shared" si="0"/>
        <v>-21.411100000000033</v>
      </c>
      <c r="M56" s="73">
        <f t="shared" si="1"/>
        <v>0.90788987447252334</v>
      </c>
      <c r="N56" s="26"/>
      <c r="O56" s="24"/>
      <c r="P56" s="25"/>
    </row>
    <row r="57" spans="1:16" s="3" customFormat="1" ht="12" outlineLevel="1" x14ac:dyDescent="0.2">
      <c r="A57" s="12" t="s">
        <v>143</v>
      </c>
      <c r="B57" s="141" t="s">
        <v>144</v>
      </c>
      <c r="C57" s="142"/>
      <c r="D57" s="142"/>
      <c r="E57" s="142"/>
      <c r="F57" s="142"/>
      <c r="G57" s="142"/>
      <c r="H57" s="143"/>
      <c r="I57" s="13" t="s">
        <v>88</v>
      </c>
      <c r="J57" s="71"/>
      <c r="K57" s="72"/>
      <c r="L57" s="72">
        <f t="shared" si="0"/>
        <v>0</v>
      </c>
      <c r="M57" s="73" t="str">
        <f t="shared" si="1"/>
        <v/>
      </c>
      <c r="N57" s="26"/>
      <c r="O57" s="24"/>
      <c r="P57" s="25"/>
    </row>
    <row r="58" spans="1:16" s="3" customFormat="1" ht="12" outlineLevel="1" x14ac:dyDescent="0.2">
      <c r="A58" s="12" t="s">
        <v>122</v>
      </c>
      <c r="B58" s="111" t="s">
        <v>145</v>
      </c>
      <c r="C58" s="112"/>
      <c r="D58" s="112"/>
      <c r="E58" s="112"/>
      <c r="F58" s="112"/>
      <c r="G58" s="112"/>
      <c r="H58" s="113"/>
      <c r="I58" s="13" t="s">
        <v>88</v>
      </c>
      <c r="J58" s="71">
        <v>2.887</v>
      </c>
      <c r="K58" s="72">
        <v>1.1539999999999999</v>
      </c>
      <c r="L58" s="72">
        <f t="shared" si="0"/>
        <v>-1.7330000000000001</v>
      </c>
      <c r="M58" s="73">
        <f t="shared" si="1"/>
        <v>0.39972289573952197</v>
      </c>
      <c r="N58" s="26"/>
      <c r="O58" s="24"/>
      <c r="P58" s="25"/>
    </row>
    <row r="59" spans="1:16" s="3" customFormat="1" ht="12" outlineLevel="1" x14ac:dyDescent="0.2">
      <c r="A59" s="12" t="s">
        <v>146</v>
      </c>
      <c r="B59" s="111" t="s">
        <v>147</v>
      </c>
      <c r="C59" s="112"/>
      <c r="D59" s="112"/>
      <c r="E59" s="112"/>
      <c r="F59" s="112"/>
      <c r="G59" s="112"/>
      <c r="H59" s="113"/>
      <c r="I59" s="13" t="s">
        <v>88</v>
      </c>
      <c r="J59" s="71"/>
      <c r="K59" s="72"/>
      <c r="L59" s="72">
        <f t="shared" si="0"/>
        <v>0</v>
      </c>
      <c r="M59" s="73" t="str">
        <f t="shared" si="1"/>
        <v/>
      </c>
      <c r="N59" s="26"/>
      <c r="O59" s="24"/>
      <c r="P59" s="25"/>
    </row>
    <row r="60" spans="1:16" s="3" customFormat="1" ht="12" outlineLevel="1" x14ac:dyDescent="0.2">
      <c r="A60" s="28" t="s">
        <v>148</v>
      </c>
      <c r="B60" s="197" t="s">
        <v>149</v>
      </c>
      <c r="C60" s="198"/>
      <c r="D60" s="198"/>
      <c r="E60" s="198"/>
      <c r="F60" s="198"/>
      <c r="G60" s="198"/>
      <c r="H60" s="199"/>
      <c r="I60" s="29" t="s">
        <v>88</v>
      </c>
      <c r="J60" s="76">
        <f t="shared" ref="J60" si="7">SUM(J61:J65)</f>
        <v>163.893</v>
      </c>
      <c r="K60" s="76">
        <f t="shared" ref="K60" si="8">SUM(K61:K65)</f>
        <v>160.642</v>
      </c>
      <c r="L60" s="74">
        <f t="shared" si="0"/>
        <v>-3.2510000000000048</v>
      </c>
      <c r="M60" s="75">
        <f t="shared" si="1"/>
        <v>0.98016388741434957</v>
      </c>
      <c r="N60" s="32"/>
      <c r="O60" s="24"/>
      <c r="P60" s="25"/>
    </row>
    <row r="61" spans="1:16" s="3" customFormat="1" ht="24" customHeight="1" outlineLevel="1" x14ac:dyDescent="0.2">
      <c r="A61" s="12" t="s">
        <v>150</v>
      </c>
      <c r="B61" s="114" t="s">
        <v>151</v>
      </c>
      <c r="C61" s="115"/>
      <c r="D61" s="115"/>
      <c r="E61" s="115"/>
      <c r="F61" s="115"/>
      <c r="G61" s="115"/>
      <c r="H61" s="116"/>
      <c r="I61" s="13" t="s">
        <v>88</v>
      </c>
      <c r="J61" s="71"/>
      <c r="K61" s="72"/>
      <c r="L61" s="72">
        <f t="shared" si="0"/>
        <v>0</v>
      </c>
      <c r="M61" s="73" t="str">
        <f t="shared" si="1"/>
        <v/>
      </c>
      <c r="N61" s="26"/>
      <c r="O61" s="24"/>
      <c r="P61" s="25"/>
    </row>
    <row r="62" spans="1:16" s="3" customFormat="1" ht="24" customHeight="1" outlineLevel="1" x14ac:dyDescent="0.2">
      <c r="A62" s="12" t="s">
        <v>152</v>
      </c>
      <c r="B62" s="114" t="s">
        <v>153</v>
      </c>
      <c r="C62" s="115"/>
      <c r="D62" s="115"/>
      <c r="E62" s="115"/>
      <c r="F62" s="115"/>
      <c r="G62" s="115"/>
      <c r="H62" s="116"/>
      <c r="I62" s="13" t="s">
        <v>88</v>
      </c>
      <c r="J62" s="71">
        <v>157.05500000000001</v>
      </c>
      <c r="K62" s="72">
        <v>158.94499999999999</v>
      </c>
      <c r="L62" s="72">
        <f t="shared" si="0"/>
        <v>1.8899999999999864</v>
      </c>
      <c r="M62" s="73">
        <f t="shared" si="1"/>
        <v>1.0120340008277353</v>
      </c>
      <c r="N62" s="26"/>
      <c r="O62" s="24"/>
      <c r="P62" s="25"/>
    </row>
    <row r="63" spans="1:16" s="3" customFormat="1" ht="12" outlineLevel="1" x14ac:dyDescent="0.2">
      <c r="A63" s="12" t="s">
        <v>154</v>
      </c>
      <c r="B63" s="111" t="s">
        <v>155</v>
      </c>
      <c r="C63" s="112"/>
      <c r="D63" s="112"/>
      <c r="E63" s="112"/>
      <c r="F63" s="112"/>
      <c r="G63" s="112"/>
      <c r="H63" s="113"/>
      <c r="I63" s="13" t="s">
        <v>88</v>
      </c>
      <c r="J63" s="71"/>
      <c r="K63" s="72"/>
      <c r="L63" s="72">
        <f t="shared" si="0"/>
        <v>0</v>
      </c>
      <c r="M63" s="73" t="str">
        <f t="shared" si="1"/>
        <v/>
      </c>
      <c r="N63" s="26"/>
      <c r="O63" s="24"/>
      <c r="P63" s="25"/>
    </row>
    <row r="64" spans="1:16" s="3" customFormat="1" ht="12" outlineLevel="1" x14ac:dyDescent="0.2">
      <c r="A64" s="12" t="s">
        <v>156</v>
      </c>
      <c r="B64" s="111" t="s">
        <v>157</v>
      </c>
      <c r="C64" s="112"/>
      <c r="D64" s="112"/>
      <c r="E64" s="112"/>
      <c r="F64" s="112"/>
      <c r="G64" s="112"/>
      <c r="H64" s="113"/>
      <c r="I64" s="13" t="s">
        <v>88</v>
      </c>
      <c r="J64" s="71">
        <f>845/1000</f>
        <v>0.84499999999999997</v>
      </c>
      <c r="K64" s="72">
        <v>0.60699999999999998</v>
      </c>
      <c r="L64" s="72">
        <f t="shared" si="0"/>
        <v>-0.23799999999999999</v>
      </c>
      <c r="M64" s="73">
        <f t="shared" si="1"/>
        <v>0.71834319526627222</v>
      </c>
      <c r="N64" s="26"/>
      <c r="O64" s="24"/>
      <c r="P64" s="25"/>
    </row>
    <row r="65" spans="1:16" s="3" customFormat="1" ht="12" outlineLevel="1" x14ac:dyDescent="0.2">
      <c r="A65" s="12" t="s">
        <v>158</v>
      </c>
      <c r="B65" s="111" t="s">
        <v>159</v>
      </c>
      <c r="C65" s="112"/>
      <c r="D65" s="112"/>
      <c r="E65" s="112"/>
      <c r="F65" s="112"/>
      <c r="G65" s="112"/>
      <c r="H65" s="113"/>
      <c r="I65" s="13" t="s">
        <v>88</v>
      </c>
      <c r="J65" s="71">
        <v>5.9930000000000003</v>
      </c>
      <c r="K65" s="72">
        <v>1.0900000000000001</v>
      </c>
      <c r="L65" s="72">
        <f t="shared" si="0"/>
        <v>-4.9030000000000005</v>
      </c>
      <c r="M65" s="73">
        <f t="shared" si="1"/>
        <v>0.18187885866844652</v>
      </c>
      <c r="N65" s="26"/>
      <c r="O65" s="24"/>
      <c r="P65" s="25"/>
    </row>
    <row r="66" spans="1:16" s="3" customFormat="1" ht="12" outlineLevel="1" x14ac:dyDescent="0.2">
      <c r="A66" s="28" t="s">
        <v>160</v>
      </c>
      <c r="B66" s="197" t="s">
        <v>161</v>
      </c>
      <c r="C66" s="198"/>
      <c r="D66" s="198"/>
      <c r="E66" s="198"/>
      <c r="F66" s="198"/>
      <c r="G66" s="198"/>
      <c r="H66" s="199"/>
      <c r="I66" s="29" t="s">
        <v>88</v>
      </c>
      <c r="J66" s="76">
        <v>73.447999999999993</v>
      </c>
      <c r="K66" s="76">
        <v>37.575000000000003</v>
      </c>
      <c r="L66" s="74">
        <f t="shared" si="0"/>
        <v>-35.87299999999999</v>
      </c>
      <c r="M66" s="75">
        <f t="shared" si="1"/>
        <v>0.51158642849362823</v>
      </c>
      <c r="N66" s="32"/>
      <c r="O66" s="24"/>
      <c r="P66" s="25"/>
    </row>
    <row r="67" spans="1:16" s="3" customFormat="1" ht="12" outlineLevel="1" x14ac:dyDescent="0.2">
      <c r="A67" s="28" t="s">
        <v>162</v>
      </c>
      <c r="B67" s="197" t="s">
        <v>163</v>
      </c>
      <c r="C67" s="198"/>
      <c r="D67" s="198"/>
      <c r="E67" s="198"/>
      <c r="F67" s="198"/>
      <c r="G67" s="198"/>
      <c r="H67" s="199"/>
      <c r="I67" s="29" t="s">
        <v>88</v>
      </c>
      <c r="J67" s="76">
        <v>0.42199999999999999</v>
      </c>
      <c r="K67" s="76">
        <v>1.41</v>
      </c>
      <c r="L67" s="74">
        <f t="shared" si="0"/>
        <v>0.98799999999999999</v>
      </c>
      <c r="M67" s="75">
        <f t="shared" si="1"/>
        <v>3.3412322274881516</v>
      </c>
      <c r="N67" s="32"/>
      <c r="O67" s="24"/>
      <c r="P67" s="25"/>
    </row>
    <row r="68" spans="1:16" s="3" customFormat="1" ht="12" outlineLevel="1" x14ac:dyDescent="0.2">
      <c r="A68" s="28" t="s">
        <v>164</v>
      </c>
      <c r="B68" s="197" t="s">
        <v>165</v>
      </c>
      <c r="C68" s="198"/>
      <c r="D68" s="198"/>
      <c r="E68" s="198"/>
      <c r="F68" s="198"/>
      <c r="G68" s="198"/>
      <c r="H68" s="199"/>
      <c r="I68" s="29" t="s">
        <v>88</v>
      </c>
      <c r="J68" s="76">
        <f>SUM(J69:J70)</f>
        <v>4.0000000000000001E-3</v>
      </c>
      <c r="K68" s="76">
        <f>6.891/1000</f>
        <v>6.8910000000000004E-3</v>
      </c>
      <c r="L68" s="74">
        <f t="shared" si="0"/>
        <v>2.8910000000000003E-3</v>
      </c>
      <c r="M68" s="75">
        <f t="shared" si="1"/>
        <v>1.72275</v>
      </c>
      <c r="N68" s="32"/>
      <c r="O68" s="24"/>
      <c r="P68" s="25"/>
    </row>
    <row r="69" spans="1:16" s="3" customFormat="1" ht="12" outlineLevel="1" x14ac:dyDescent="0.2">
      <c r="A69" s="12" t="s">
        <v>166</v>
      </c>
      <c r="B69" s="111" t="s">
        <v>167</v>
      </c>
      <c r="C69" s="112"/>
      <c r="D69" s="112"/>
      <c r="E69" s="112"/>
      <c r="F69" s="112"/>
      <c r="G69" s="112"/>
      <c r="H69" s="113"/>
      <c r="I69" s="13" t="s">
        <v>88</v>
      </c>
      <c r="J69" s="71">
        <v>0</v>
      </c>
      <c r="K69" s="72">
        <v>0</v>
      </c>
      <c r="L69" s="72">
        <f t="shared" si="0"/>
        <v>0</v>
      </c>
      <c r="M69" s="73" t="str">
        <f t="shared" si="1"/>
        <v/>
      </c>
      <c r="N69" s="26"/>
      <c r="O69" s="24"/>
      <c r="P69" s="25"/>
    </row>
    <row r="70" spans="1:16" s="3" customFormat="1" ht="12" outlineLevel="1" x14ac:dyDescent="0.2">
      <c r="A70" s="12" t="s">
        <v>168</v>
      </c>
      <c r="B70" s="111" t="s">
        <v>169</v>
      </c>
      <c r="C70" s="112"/>
      <c r="D70" s="112"/>
      <c r="E70" s="112"/>
      <c r="F70" s="112"/>
      <c r="G70" s="112"/>
      <c r="H70" s="113"/>
      <c r="I70" s="13" t="s">
        <v>88</v>
      </c>
      <c r="J70" s="71">
        <f>4/1000</f>
        <v>4.0000000000000001E-3</v>
      </c>
      <c r="K70" s="72">
        <v>4.2205695000000001E-2</v>
      </c>
      <c r="L70" s="72">
        <f t="shared" si="0"/>
        <v>3.8205694999999998E-2</v>
      </c>
      <c r="M70" s="73">
        <f t="shared" si="1"/>
        <v>10.55142375</v>
      </c>
      <c r="N70" s="26"/>
      <c r="O70" s="24"/>
      <c r="P70" s="25"/>
    </row>
    <row r="71" spans="1:16" s="3" customFormat="1" ht="12" outlineLevel="1" x14ac:dyDescent="0.2">
      <c r="A71" s="28" t="s">
        <v>170</v>
      </c>
      <c r="B71" s="197" t="s">
        <v>171</v>
      </c>
      <c r="C71" s="198"/>
      <c r="D71" s="198"/>
      <c r="E71" s="198"/>
      <c r="F71" s="198"/>
      <c r="G71" s="198"/>
      <c r="H71" s="199"/>
      <c r="I71" s="29" t="s">
        <v>88</v>
      </c>
      <c r="J71" s="74">
        <f t="shared" ref="J71" si="9">SUM(J72:J74)</f>
        <v>29.04</v>
      </c>
      <c r="K71" s="74">
        <f>K72+K73</f>
        <v>21.037000000000003</v>
      </c>
      <c r="L71" s="74">
        <f t="shared" si="0"/>
        <v>-8.0029999999999966</v>
      </c>
      <c r="M71" s="75">
        <f t="shared" si="1"/>
        <v>0.72441460055096429</v>
      </c>
      <c r="N71" s="32"/>
      <c r="O71" s="24"/>
      <c r="P71" s="25"/>
    </row>
    <row r="72" spans="1:16" s="3" customFormat="1" ht="12" outlineLevel="1" x14ac:dyDescent="0.2">
      <c r="A72" s="12" t="s">
        <v>172</v>
      </c>
      <c r="B72" s="111" t="s">
        <v>173</v>
      </c>
      <c r="C72" s="112"/>
      <c r="D72" s="112"/>
      <c r="E72" s="112"/>
      <c r="F72" s="112"/>
      <c r="G72" s="112"/>
      <c r="H72" s="113"/>
      <c r="I72" s="13" t="s">
        <v>88</v>
      </c>
      <c r="J72" s="71"/>
      <c r="K72" s="72">
        <v>18.940000000000001</v>
      </c>
      <c r="L72" s="72">
        <f t="shared" si="0"/>
        <v>18.940000000000001</v>
      </c>
      <c r="M72" s="73" t="str">
        <f t="shared" si="1"/>
        <v/>
      </c>
      <c r="N72" s="26"/>
      <c r="O72" s="24"/>
      <c r="P72" s="25"/>
    </row>
    <row r="73" spans="1:16" s="3" customFormat="1" ht="12" outlineLevel="1" x14ac:dyDescent="0.2">
      <c r="A73" s="12" t="s">
        <v>174</v>
      </c>
      <c r="B73" s="111" t="s">
        <v>175</v>
      </c>
      <c r="C73" s="112"/>
      <c r="D73" s="112"/>
      <c r="E73" s="112"/>
      <c r="F73" s="112"/>
      <c r="G73" s="112"/>
      <c r="H73" s="113"/>
      <c r="I73" s="13" t="s">
        <v>88</v>
      </c>
      <c r="J73" s="71">
        <v>4.4889999999999999</v>
      </c>
      <c r="K73" s="72">
        <v>2.097</v>
      </c>
      <c r="L73" s="72">
        <f t="shared" si="0"/>
        <v>-2.3919999999999999</v>
      </c>
      <c r="M73" s="73">
        <f t="shared" si="1"/>
        <v>0.46714190242815773</v>
      </c>
      <c r="N73" s="26"/>
      <c r="O73" s="24"/>
      <c r="P73" s="25"/>
    </row>
    <row r="74" spans="1:16" s="3" customFormat="1" ht="12" outlineLevel="1" x14ac:dyDescent="0.2">
      <c r="A74" s="12" t="s">
        <v>176</v>
      </c>
      <c r="B74" s="111" t="s">
        <v>177</v>
      </c>
      <c r="C74" s="112"/>
      <c r="D74" s="112"/>
      <c r="E74" s="112"/>
      <c r="F74" s="112"/>
      <c r="G74" s="112"/>
      <c r="H74" s="113"/>
      <c r="I74" s="13" t="s">
        <v>88</v>
      </c>
      <c r="J74" s="71">
        <v>24.550999999999998</v>
      </c>
      <c r="K74" s="72"/>
      <c r="L74" s="72">
        <f t="shared" si="0"/>
        <v>-24.550999999999998</v>
      </c>
      <c r="M74" s="73">
        <f t="shared" si="1"/>
        <v>0</v>
      </c>
      <c r="N74" s="26"/>
      <c r="O74" s="24"/>
      <c r="P74" s="25"/>
    </row>
    <row r="75" spans="1:16" s="3" customFormat="1" ht="12" outlineLevel="1" x14ac:dyDescent="0.2">
      <c r="A75" s="28" t="s">
        <v>178</v>
      </c>
      <c r="B75" s="197" t="s">
        <v>179</v>
      </c>
      <c r="C75" s="198"/>
      <c r="D75" s="198"/>
      <c r="E75" s="198"/>
      <c r="F75" s="198"/>
      <c r="G75" s="198"/>
      <c r="H75" s="199"/>
      <c r="I75" s="29" t="s">
        <v>88</v>
      </c>
      <c r="J75" s="74">
        <f t="shared" ref="J75" si="10">SUM(J76,J80:J86,J89)</f>
        <v>39.144010268028069</v>
      </c>
      <c r="K75" s="74">
        <f t="shared" ref="K75" si="11">SUM(K76:K78)</f>
        <v>0</v>
      </c>
      <c r="L75" s="74">
        <f t="shared" si="0"/>
        <v>-39.144010268028069</v>
      </c>
      <c r="M75" s="75">
        <f t="shared" si="1"/>
        <v>0</v>
      </c>
      <c r="N75" s="32"/>
      <c r="O75" s="24"/>
      <c r="P75" s="25"/>
    </row>
    <row r="76" spans="1:16" s="3" customFormat="1" ht="12" outlineLevel="1" x14ac:dyDescent="0.2">
      <c r="A76" s="12" t="s">
        <v>180</v>
      </c>
      <c r="B76" s="111" t="s">
        <v>181</v>
      </c>
      <c r="C76" s="112"/>
      <c r="D76" s="112"/>
      <c r="E76" s="112"/>
      <c r="F76" s="112"/>
      <c r="G76" s="112"/>
      <c r="H76" s="113"/>
      <c r="I76" s="13" t="s">
        <v>88</v>
      </c>
      <c r="J76" s="71">
        <f t="shared" ref="J76" si="12">SUM(J77:J79)</f>
        <v>39.144010268028069</v>
      </c>
      <c r="K76" s="72">
        <v>0</v>
      </c>
      <c r="L76" s="72">
        <f t="shared" si="0"/>
        <v>-39.144010268028069</v>
      </c>
      <c r="M76" s="73">
        <f t="shared" si="1"/>
        <v>0</v>
      </c>
      <c r="N76" s="26"/>
      <c r="O76" s="24"/>
      <c r="P76" s="25"/>
    </row>
    <row r="77" spans="1:16" s="3" customFormat="1" ht="12" outlineLevel="1" x14ac:dyDescent="0.2">
      <c r="A77" s="12" t="s">
        <v>182</v>
      </c>
      <c r="B77" s="111" t="s">
        <v>183</v>
      </c>
      <c r="C77" s="112"/>
      <c r="D77" s="112"/>
      <c r="E77" s="112"/>
      <c r="F77" s="112"/>
      <c r="G77" s="112"/>
      <c r="H77" s="113"/>
      <c r="I77" s="13" t="s">
        <v>88</v>
      </c>
      <c r="J77" s="71"/>
      <c r="K77" s="72">
        <v>0</v>
      </c>
      <c r="L77" s="72">
        <f t="shared" si="0"/>
        <v>0</v>
      </c>
      <c r="M77" s="73" t="str">
        <f t="shared" si="1"/>
        <v/>
      </c>
      <c r="N77" s="26"/>
      <c r="O77" s="24"/>
      <c r="P77" s="25"/>
    </row>
    <row r="78" spans="1:16" s="3" customFormat="1" ht="12" outlineLevel="1" x14ac:dyDescent="0.2">
      <c r="A78" s="12" t="s">
        <v>184</v>
      </c>
      <c r="B78" s="111" t="s">
        <v>185</v>
      </c>
      <c r="C78" s="112"/>
      <c r="D78" s="112"/>
      <c r="E78" s="112"/>
      <c r="F78" s="112"/>
      <c r="G78" s="112"/>
      <c r="H78" s="113"/>
      <c r="I78" s="13" t="s">
        <v>88</v>
      </c>
      <c r="J78" s="71"/>
      <c r="K78" s="72">
        <v>0</v>
      </c>
      <c r="L78" s="72">
        <f t="shared" si="0"/>
        <v>0</v>
      </c>
      <c r="M78" s="73" t="str">
        <f t="shared" si="1"/>
        <v/>
      </c>
      <c r="N78" s="26"/>
      <c r="O78" s="24"/>
      <c r="P78" s="25"/>
    </row>
    <row r="79" spans="1:16" s="3" customFormat="1" ht="12" outlineLevel="1" x14ac:dyDescent="0.2">
      <c r="A79" s="28" t="s">
        <v>186</v>
      </c>
      <c r="B79" s="200" t="s">
        <v>187</v>
      </c>
      <c r="C79" s="201"/>
      <c r="D79" s="201"/>
      <c r="E79" s="201"/>
      <c r="F79" s="201"/>
      <c r="G79" s="201"/>
      <c r="H79" s="202"/>
      <c r="I79" s="29" t="s">
        <v>88</v>
      </c>
      <c r="J79" s="74">
        <f>J80+J88+J93</f>
        <v>39.144010268028069</v>
      </c>
      <c r="K79" s="74">
        <f>K80+K88+K93</f>
        <v>78.003108999999995</v>
      </c>
      <c r="L79" s="74">
        <f t="shared" si="0"/>
        <v>38.859098731971926</v>
      </c>
      <c r="M79" s="75">
        <f t="shared" si="1"/>
        <v>1.992721452551609</v>
      </c>
      <c r="N79" s="32"/>
      <c r="O79" s="24"/>
      <c r="P79" s="25"/>
    </row>
    <row r="80" spans="1:16" s="3" customFormat="1" ht="12" outlineLevel="1" x14ac:dyDescent="0.2">
      <c r="A80" s="12" t="s">
        <v>188</v>
      </c>
      <c r="B80" s="123" t="s">
        <v>90</v>
      </c>
      <c r="C80" s="124"/>
      <c r="D80" s="124"/>
      <c r="E80" s="124"/>
      <c r="F80" s="124"/>
      <c r="G80" s="124"/>
      <c r="H80" s="125"/>
      <c r="I80" s="13" t="s">
        <v>88</v>
      </c>
      <c r="J80" s="71"/>
      <c r="K80" s="72">
        <v>0</v>
      </c>
      <c r="L80" s="72">
        <f t="shared" si="0"/>
        <v>0</v>
      </c>
      <c r="M80" s="73" t="str">
        <f t="shared" si="1"/>
        <v/>
      </c>
      <c r="N80" s="26"/>
      <c r="O80" s="24"/>
      <c r="P80" s="25"/>
    </row>
    <row r="81" spans="1:17" s="3" customFormat="1" ht="24" customHeight="1" outlineLevel="1" x14ac:dyDescent="0.2">
      <c r="A81" s="12" t="s">
        <v>189</v>
      </c>
      <c r="B81" s="114" t="s">
        <v>92</v>
      </c>
      <c r="C81" s="115"/>
      <c r="D81" s="115"/>
      <c r="E81" s="115"/>
      <c r="F81" s="115"/>
      <c r="G81" s="115"/>
      <c r="H81" s="116"/>
      <c r="I81" s="13" t="s">
        <v>88</v>
      </c>
      <c r="J81" s="71"/>
      <c r="K81" s="72"/>
      <c r="L81" s="72">
        <f t="shared" si="0"/>
        <v>0</v>
      </c>
      <c r="M81" s="73" t="str">
        <f t="shared" si="1"/>
        <v/>
      </c>
      <c r="N81" s="26"/>
      <c r="O81" s="24"/>
      <c r="P81" s="25"/>
    </row>
    <row r="82" spans="1:17" s="3" customFormat="1" ht="24" customHeight="1" outlineLevel="1" x14ac:dyDescent="0.2">
      <c r="A82" s="12" t="s">
        <v>190</v>
      </c>
      <c r="B82" s="114" t="s">
        <v>94</v>
      </c>
      <c r="C82" s="115"/>
      <c r="D82" s="115"/>
      <c r="E82" s="115"/>
      <c r="F82" s="115"/>
      <c r="G82" s="115"/>
      <c r="H82" s="116"/>
      <c r="I82" s="13" t="s">
        <v>88</v>
      </c>
      <c r="J82" s="71"/>
      <c r="K82" s="72"/>
      <c r="L82" s="72">
        <f t="shared" si="0"/>
        <v>0</v>
      </c>
      <c r="M82" s="73" t="str">
        <f t="shared" si="1"/>
        <v/>
      </c>
      <c r="N82" s="26"/>
      <c r="O82" s="24"/>
      <c r="P82" s="25"/>
    </row>
    <row r="83" spans="1:17" s="3" customFormat="1" ht="24" customHeight="1" outlineLevel="1" x14ac:dyDescent="0.2">
      <c r="A83" s="12" t="s">
        <v>191</v>
      </c>
      <c r="B83" s="114" t="s">
        <v>96</v>
      </c>
      <c r="C83" s="115"/>
      <c r="D83" s="115"/>
      <c r="E83" s="115"/>
      <c r="F83" s="115"/>
      <c r="G83" s="115"/>
      <c r="H83" s="116"/>
      <c r="I83" s="13" t="s">
        <v>88</v>
      </c>
      <c r="J83" s="71"/>
      <c r="K83" s="72"/>
      <c r="L83" s="72">
        <f t="shared" si="0"/>
        <v>0</v>
      </c>
      <c r="M83" s="73" t="str">
        <f t="shared" si="1"/>
        <v/>
      </c>
      <c r="N83" s="26"/>
      <c r="O83" s="24"/>
      <c r="P83" s="25"/>
    </row>
    <row r="84" spans="1:17" s="3" customFormat="1" ht="12" outlineLevel="1" x14ac:dyDescent="0.2">
      <c r="A84" s="12" t="s">
        <v>192</v>
      </c>
      <c r="B84" s="123" t="s">
        <v>98</v>
      </c>
      <c r="C84" s="124"/>
      <c r="D84" s="124"/>
      <c r="E84" s="124"/>
      <c r="F84" s="124"/>
      <c r="G84" s="124"/>
      <c r="H84" s="125"/>
      <c r="I84" s="13" t="s">
        <v>88</v>
      </c>
      <c r="J84" s="71">
        <f t="shared" ref="J84" si="13">J26-J41</f>
        <v>0</v>
      </c>
      <c r="K84" s="72"/>
      <c r="L84" s="72">
        <f t="shared" si="0"/>
        <v>0</v>
      </c>
      <c r="M84" s="73" t="str">
        <f t="shared" si="1"/>
        <v/>
      </c>
      <c r="N84" s="26"/>
      <c r="O84" s="24"/>
      <c r="P84" s="25"/>
    </row>
    <row r="85" spans="1:17" s="3" customFormat="1" ht="12" outlineLevel="1" x14ac:dyDescent="0.2">
      <c r="A85" s="12" t="s">
        <v>193</v>
      </c>
      <c r="B85" s="123" t="s">
        <v>100</v>
      </c>
      <c r="C85" s="124"/>
      <c r="D85" s="124"/>
      <c r="E85" s="124"/>
      <c r="F85" s="124"/>
      <c r="G85" s="124"/>
      <c r="H85" s="125"/>
      <c r="I85" s="13" t="s">
        <v>88</v>
      </c>
      <c r="J85" s="71"/>
      <c r="K85" s="72"/>
      <c r="L85" s="72">
        <f t="shared" si="0"/>
        <v>0</v>
      </c>
      <c r="M85" s="73" t="str">
        <f t="shared" si="1"/>
        <v/>
      </c>
      <c r="N85" s="26"/>
      <c r="O85" s="24"/>
      <c r="P85" s="25"/>
    </row>
    <row r="86" spans="1:17" s="3" customFormat="1" ht="12" outlineLevel="1" x14ac:dyDescent="0.2">
      <c r="A86" s="12" t="s">
        <v>194</v>
      </c>
      <c r="B86" s="123" t="s">
        <v>102</v>
      </c>
      <c r="C86" s="124"/>
      <c r="D86" s="124"/>
      <c r="E86" s="124"/>
      <c r="F86" s="124"/>
      <c r="G86" s="124"/>
      <c r="H86" s="125"/>
      <c r="I86" s="13" t="s">
        <v>88</v>
      </c>
      <c r="J86" s="71"/>
      <c r="K86" s="72"/>
      <c r="L86" s="72">
        <f t="shared" ref="L86:L149" si="14">K86-J86</f>
        <v>0</v>
      </c>
      <c r="M86" s="73" t="str">
        <f t="shared" ref="M86:M149" si="15">IFERROR(K86/J86,"")</f>
        <v/>
      </c>
      <c r="N86" s="26"/>
      <c r="O86" s="24"/>
      <c r="P86" s="25"/>
    </row>
    <row r="87" spans="1:17" s="3" customFormat="1" ht="12" outlineLevel="1" x14ac:dyDescent="0.2">
      <c r="A87" s="12" t="s">
        <v>195</v>
      </c>
      <c r="B87" s="123" t="s">
        <v>104</v>
      </c>
      <c r="C87" s="124"/>
      <c r="D87" s="124"/>
      <c r="E87" s="124"/>
      <c r="F87" s="124"/>
      <c r="G87" s="124"/>
      <c r="H87" s="125"/>
      <c r="I87" s="13" t="s">
        <v>88</v>
      </c>
      <c r="J87" s="71"/>
      <c r="K87" s="72"/>
      <c r="L87" s="72">
        <f t="shared" si="14"/>
        <v>0</v>
      </c>
      <c r="M87" s="73" t="str">
        <f t="shared" si="15"/>
        <v/>
      </c>
      <c r="N87" s="26"/>
      <c r="O87" s="24"/>
      <c r="P87" s="25"/>
    </row>
    <row r="88" spans="1:17" s="3" customFormat="1" ht="12" outlineLevel="1" x14ac:dyDescent="0.2">
      <c r="A88" s="12" t="s">
        <v>196</v>
      </c>
      <c r="B88" s="123" t="s">
        <v>106</v>
      </c>
      <c r="C88" s="124"/>
      <c r="D88" s="124"/>
      <c r="E88" s="124"/>
      <c r="F88" s="124"/>
      <c r="G88" s="124"/>
      <c r="H88" s="125"/>
      <c r="I88" s="13" t="s">
        <v>88</v>
      </c>
      <c r="J88" s="72">
        <f>J21-J36</f>
        <v>39.144010268028069</v>
      </c>
      <c r="K88" s="72">
        <f>K21-K36</f>
        <v>78.003108999999995</v>
      </c>
      <c r="L88" s="72">
        <f t="shared" si="14"/>
        <v>38.859098731971926</v>
      </c>
      <c r="M88" s="73">
        <f t="shared" si="15"/>
        <v>1.992721452551609</v>
      </c>
      <c r="N88" s="26"/>
      <c r="O88" s="24"/>
      <c r="P88" s="25"/>
    </row>
    <row r="89" spans="1:17" s="3" customFormat="1" ht="12" outlineLevel="1" x14ac:dyDescent="0.2">
      <c r="A89" s="12" t="s">
        <v>197</v>
      </c>
      <c r="B89" s="123" t="s">
        <v>108</v>
      </c>
      <c r="C89" s="124"/>
      <c r="D89" s="124"/>
      <c r="E89" s="124"/>
      <c r="F89" s="124"/>
      <c r="G89" s="124"/>
      <c r="H89" s="125"/>
      <c r="I89" s="13" t="s">
        <v>88</v>
      </c>
      <c r="J89" s="71"/>
      <c r="K89" s="72"/>
      <c r="L89" s="72">
        <f t="shared" si="14"/>
        <v>0</v>
      </c>
      <c r="M89" s="73" t="str">
        <f t="shared" si="15"/>
        <v/>
      </c>
      <c r="N89" s="26"/>
      <c r="O89" s="24"/>
      <c r="P89" s="25"/>
    </row>
    <row r="90" spans="1:17" s="3" customFormat="1" ht="24" customHeight="1" outlineLevel="1" x14ac:dyDescent="0.2">
      <c r="A90" s="12" t="s">
        <v>198</v>
      </c>
      <c r="B90" s="174" t="s">
        <v>110</v>
      </c>
      <c r="C90" s="175"/>
      <c r="D90" s="175"/>
      <c r="E90" s="175"/>
      <c r="F90" s="175"/>
      <c r="G90" s="175"/>
      <c r="H90" s="176"/>
      <c r="I90" s="13" t="s">
        <v>88</v>
      </c>
      <c r="J90" s="71"/>
      <c r="K90" s="72">
        <v>0</v>
      </c>
      <c r="L90" s="72">
        <f t="shared" si="14"/>
        <v>0</v>
      </c>
      <c r="M90" s="73" t="str">
        <f t="shared" si="15"/>
        <v/>
      </c>
      <c r="N90" s="26"/>
      <c r="O90" s="24"/>
      <c r="P90" s="25"/>
    </row>
    <row r="91" spans="1:17" s="3" customFormat="1" ht="12" outlineLevel="1" x14ac:dyDescent="0.2">
      <c r="A91" s="12" t="s">
        <v>199</v>
      </c>
      <c r="B91" s="111" t="s">
        <v>112</v>
      </c>
      <c r="C91" s="112"/>
      <c r="D91" s="112"/>
      <c r="E91" s="112"/>
      <c r="F91" s="112"/>
      <c r="G91" s="112"/>
      <c r="H91" s="113"/>
      <c r="I91" s="13" t="s">
        <v>88</v>
      </c>
      <c r="J91" s="71"/>
      <c r="K91" s="72"/>
      <c r="L91" s="72">
        <f t="shared" si="14"/>
        <v>0</v>
      </c>
      <c r="M91" s="73" t="str">
        <f t="shared" si="15"/>
        <v/>
      </c>
      <c r="N91" s="26"/>
      <c r="O91" s="24"/>
      <c r="P91" s="25"/>
    </row>
    <row r="92" spans="1:17" s="3" customFormat="1" ht="12" outlineLevel="1" x14ac:dyDescent="0.2">
      <c r="A92" s="12" t="s">
        <v>200</v>
      </c>
      <c r="B92" s="111" t="s">
        <v>114</v>
      </c>
      <c r="C92" s="112"/>
      <c r="D92" s="112"/>
      <c r="E92" s="112"/>
      <c r="F92" s="112"/>
      <c r="G92" s="112"/>
      <c r="H92" s="113"/>
      <c r="I92" s="13" t="s">
        <v>88</v>
      </c>
      <c r="J92" s="71"/>
      <c r="K92" s="72"/>
      <c r="L92" s="72">
        <f t="shared" si="14"/>
        <v>0</v>
      </c>
      <c r="M92" s="73" t="str">
        <f t="shared" si="15"/>
        <v/>
      </c>
      <c r="N92" s="26"/>
      <c r="O92" s="24"/>
      <c r="P92" s="25"/>
    </row>
    <row r="93" spans="1:17" s="3" customFormat="1" ht="12" outlineLevel="1" x14ac:dyDescent="0.2">
      <c r="A93" s="12" t="s">
        <v>201</v>
      </c>
      <c r="B93" s="123" t="s">
        <v>116</v>
      </c>
      <c r="C93" s="124"/>
      <c r="D93" s="124"/>
      <c r="E93" s="124"/>
      <c r="F93" s="124"/>
      <c r="G93" s="124"/>
      <c r="H93" s="125"/>
      <c r="I93" s="13" t="s">
        <v>88</v>
      </c>
      <c r="J93" s="71">
        <v>0</v>
      </c>
      <c r="K93" s="72"/>
      <c r="L93" s="72">
        <f t="shared" si="14"/>
        <v>0</v>
      </c>
      <c r="M93" s="73" t="str">
        <f t="shared" si="15"/>
        <v/>
      </c>
      <c r="N93" s="26"/>
      <c r="O93" s="24"/>
      <c r="P93" s="25"/>
    </row>
    <row r="94" spans="1:17" s="3" customFormat="1" ht="12" outlineLevel="1" x14ac:dyDescent="0.2">
      <c r="A94" s="28" t="s">
        <v>202</v>
      </c>
      <c r="B94" s="200" t="s">
        <v>203</v>
      </c>
      <c r="C94" s="201"/>
      <c r="D94" s="201"/>
      <c r="E94" s="201"/>
      <c r="F94" s="201"/>
      <c r="G94" s="201"/>
      <c r="H94" s="202"/>
      <c r="I94" s="29" t="s">
        <v>88</v>
      </c>
      <c r="J94" s="74">
        <f>J95-J101</f>
        <v>-7.1689999999999996</v>
      </c>
      <c r="K94" s="74">
        <f>K95-K101</f>
        <v>-7.1260000000000012</v>
      </c>
      <c r="L94" s="74">
        <f t="shared" si="14"/>
        <v>4.2999999999998373E-2</v>
      </c>
      <c r="M94" s="75">
        <f t="shared" si="15"/>
        <v>0.99400195285255988</v>
      </c>
      <c r="N94" s="32"/>
      <c r="O94" s="33"/>
      <c r="P94" s="25"/>
      <c r="Q94" s="17"/>
    </row>
    <row r="95" spans="1:17" s="3" customFormat="1" ht="12" outlineLevel="1" x14ac:dyDescent="0.2">
      <c r="A95" s="34" t="s">
        <v>59</v>
      </c>
      <c r="B95" s="144" t="s">
        <v>204</v>
      </c>
      <c r="C95" s="145"/>
      <c r="D95" s="145"/>
      <c r="E95" s="145"/>
      <c r="F95" s="145"/>
      <c r="G95" s="145"/>
      <c r="H95" s="146"/>
      <c r="I95" s="35" t="s">
        <v>88</v>
      </c>
      <c r="J95" s="77">
        <v>0</v>
      </c>
      <c r="K95" s="77">
        <f>SUM(K96:K98,K100)</f>
        <v>11.760999999999999</v>
      </c>
      <c r="L95" s="77">
        <f t="shared" si="14"/>
        <v>11.760999999999999</v>
      </c>
      <c r="M95" s="78" t="str">
        <f t="shared" si="15"/>
        <v/>
      </c>
      <c r="N95" s="30"/>
      <c r="O95" s="24"/>
      <c r="P95" s="25"/>
    </row>
    <row r="96" spans="1:17" s="3" customFormat="1" ht="12" outlineLevel="1" x14ac:dyDescent="0.2">
      <c r="A96" s="12" t="s">
        <v>205</v>
      </c>
      <c r="B96" s="111" t="s">
        <v>206</v>
      </c>
      <c r="C96" s="112"/>
      <c r="D96" s="112"/>
      <c r="E96" s="112"/>
      <c r="F96" s="112"/>
      <c r="G96" s="112"/>
      <c r="H96" s="113"/>
      <c r="I96" s="13" t="s">
        <v>88</v>
      </c>
      <c r="J96" s="71"/>
      <c r="K96" s="72"/>
      <c r="L96" s="72">
        <f t="shared" si="14"/>
        <v>0</v>
      </c>
      <c r="M96" s="73" t="str">
        <f t="shared" si="15"/>
        <v/>
      </c>
      <c r="N96" s="26"/>
      <c r="O96" s="24"/>
      <c r="P96" s="25"/>
    </row>
    <row r="97" spans="1:16" s="3" customFormat="1" ht="12" outlineLevel="1" x14ac:dyDescent="0.2">
      <c r="A97" s="12" t="s">
        <v>207</v>
      </c>
      <c r="B97" s="111" t="s">
        <v>208</v>
      </c>
      <c r="C97" s="112"/>
      <c r="D97" s="112"/>
      <c r="E97" s="112"/>
      <c r="F97" s="112"/>
      <c r="G97" s="112"/>
      <c r="H97" s="113"/>
      <c r="I97" s="13" t="s">
        <v>88</v>
      </c>
      <c r="J97" s="71"/>
      <c r="K97" s="72">
        <v>1.415</v>
      </c>
      <c r="L97" s="72">
        <f t="shared" si="14"/>
        <v>1.415</v>
      </c>
      <c r="M97" s="73" t="str">
        <f t="shared" si="15"/>
        <v/>
      </c>
      <c r="N97" s="26"/>
      <c r="O97" s="24"/>
      <c r="P97" s="25"/>
    </row>
    <row r="98" spans="1:16" s="3" customFormat="1" ht="12" outlineLevel="1" x14ac:dyDescent="0.2">
      <c r="A98" s="12" t="s">
        <v>209</v>
      </c>
      <c r="B98" s="111" t="s">
        <v>210</v>
      </c>
      <c r="C98" s="112"/>
      <c r="D98" s="112"/>
      <c r="E98" s="112"/>
      <c r="F98" s="112"/>
      <c r="G98" s="112"/>
      <c r="H98" s="113"/>
      <c r="I98" s="13" t="s">
        <v>88</v>
      </c>
      <c r="J98" s="71"/>
      <c r="K98" s="72">
        <f>K99</f>
        <v>8.7899999999999991</v>
      </c>
      <c r="L98" s="72">
        <f t="shared" si="14"/>
        <v>8.7899999999999991</v>
      </c>
      <c r="M98" s="73" t="str">
        <f t="shared" si="15"/>
        <v/>
      </c>
      <c r="N98" s="26"/>
      <c r="O98" s="24"/>
      <c r="P98" s="25"/>
    </row>
    <row r="99" spans="1:16" s="3" customFormat="1" ht="12" outlineLevel="1" x14ac:dyDescent="0.2">
      <c r="A99" s="12" t="s">
        <v>211</v>
      </c>
      <c r="B99" s="141" t="s">
        <v>212</v>
      </c>
      <c r="C99" s="142"/>
      <c r="D99" s="142"/>
      <c r="E99" s="142"/>
      <c r="F99" s="142"/>
      <c r="G99" s="142"/>
      <c r="H99" s="143"/>
      <c r="I99" s="13" t="s">
        <v>88</v>
      </c>
      <c r="J99" s="71"/>
      <c r="K99" s="72">
        <v>8.7899999999999991</v>
      </c>
      <c r="L99" s="72">
        <f t="shared" si="14"/>
        <v>8.7899999999999991</v>
      </c>
      <c r="M99" s="73" t="str">
        <f t="shared" si="15"/>
        <v/>
      </c>
      <c r="N99" s="26"/>
      <c r="O99" s="24"/>
      <c r="P99" s="25"/>
    </row>
    <row r="100" spans="1:16" s="3" customFormat="1" ht="12" outlineLevel="1" x14ac:dyDescent="0.2">
      <c r="A100" s="12" t="s">
        <v>213</v>
      </c>
      <c r="B100" s="111" t="s">
        <v>214</v>
      </c>
      <c r="C100" s="112"/>
      <c r="D100" s="112"/>
      <c r="E100" s="112"/>
      <c r="F100" s="112"/>
      <c r="G100" s="112"/>
      <c r="H100" s="113"/>
      <c r="I100" s="13" t="s">
        <v>88</v>
      </c>
      <c r="J100" s="71"/>
      <c r="K100" s="72">
        <f>11.761-K98-K97</f>
        <v>1.556</v>
      </c>
      <c r="L100" s="72">
        <f t="shared" si="14"/>
        <v>1.556</v>
      </c>
      <c r="M100" s="73" t="str">
        <f t="shared" si="15"/>
        <v/>
      </c>
      <c r="N100" s="26"/>
      <c r="O100" s="24"/>
      <c r="P100" s="25"/>
    </row>
    <row r="101" spans="1:16" s="3" customFormat="1" ht="12" outlineLevel="1" x14ac:dyDescent="0.2">
      <c r="A101" s="34" t="s">
        <v>60</v>
      </c>
      <c r="B101" s="144" t="s">
        <v>171</v>
      </c>
      <c r="C101" s="145"/>
      <c r="D101" s="145"/>
      <c r="E101" s="145"/>
      <c r="F101" s="145"/>
      <c r="G101" s="145"/>
      <c r="H101" s="146"/>
      <c r="I101" s="35" t="s">
        <v>88</v>
      </c>
      <c r="J101" s="77">
        <f>SUM(J102:J104,J106)</f>
        <v>7.1689999999999996</v>
      </c>
      <c r="K101" s="77">
        <f>SUM(K102:K104,K106)</f>
        <v>18.887</v>
      </c>
      <c r="L101" s="77">
        <f t="shared" si="14"/>
        <v>11.718</v>
      </c>
      <c r="M101" s="78">
        <f t="shared" si="15"/>
        <v>2.6345375924117733</v>
      </c>
      <c r="N101" s="30"/>
      <c r="O101" s="24"/>
      <c r="P101" s="25"/>
    </row>
    <row r="102" spans="1:16" s="3" customFormat="1" ht="12" outlineLevel="1" x14ac:dyDescent="0.2">
      <c r="A102" s="12" t="s">
        <v>215</v>
      </c>
      <c r="B102" s="111" t="s">
        <v>216</v>
      </c>
      <c r="C102" s="112"/>
      <c r="D102" s="112"/>
      <c r="E102" s="112"/>
      <c r="F102" s="112"/>
      <c r="G102" s="112"/>
      <c r="H102" s="113"/>
      <c r="I102" s="13" t="s">
        <v>88</v>
      </c>
      <c r="J102" s="71"/>
      <c r="K102" s="72">
        <v>1.4</v>
      </c>
      <c r="L102" s="72">
        <f t="shared" si="14"/>
        <v>1.4</v>
      </c>
      <c r="M102" s="73" t="str">
        <f t="shared" si="15"/>
        <v/>
      </c>
      <c r="N102" s="26"/>
      <c r="O102" s="24"/>
      <c r="P102" s="25"/>
    </row>
    <row r="103" spans="1:16" s="3" customFormat="1" ht="12" outlineLevel="1" x14ac:dyDescent="0.2">
      <c r="A103" s="12" t="s">
        <v>217</v>
      </c>
      <c r="B103" s="111" t="s">
        <v>218</v>
      </c>
      <c r="C103" s="112"/>
      <c r="D103" s="112"/>
      <c r="E103" s="112"/>
      <c r="F103" s="112"/>
      <c r="G103" s="112"/>
      <c r="H103" s="113"/>
      <c r="I103" s="13" t="s">
        <v>88</v>
      </c>
      <c r="J103" s="71"/>
      <c r="K103" s="72"/>
      <c r="L103" s="72">
        <f t="shared" si="14"/>
        <v>0</v>
      </c>
      <c r="M103" s="73" t="str">
        <f t="shared" si="15"/>
        <v/>
      </c>
      <c r="N103" s="26"/>
      <c r="O103" s="24"/>
      <c r="P103" s="25"/>
    </row>
    <row r="104" spans="1:16" s="3" customFormat="1" ht="12" outlineLevel="1" x14ac:dyDescent="0.2">
      <c r="A104" s="12" t="s">
        <v>219</v>
      </c>
      <c r="B104" s="111" t="s">
        <v>220</v>
      </c>
      <c r="C104" s="112"/>
      <c r="D104" s="112"/>
      <c r="E104" s="112"/>
      <c r="F104" s="112"/>
      <c r="G104" s="112"/>
      <c r="H104" s="113"/>
      <c r="I104" s="13" t="s">
        <v>88</v>
      </c>
      <c r="J104" s="71">
        <f>J105</f>
        <v>4.0629999999999997</v>
      </c>
      <c r="K104" s="72">
        <v>7.1520000000000001</v>
      </c>
      <c r="L104" s="72">
        <f t="shared" si="14"/>
        <v>3.0890000000000004</v>
      </c>
      <c r="M104" s="73">
        <f t="shared" si="15"/>
        <v>1.7602756583805073</v>
      </c>
      <c r="N104" s="26"/>
      <c r="O104" s="24"/>
      <c r="P104" s="25"/>
    </row>
    <row r="105" spans="1:16" s="3" customFormat="1" ht="12" outlineLevel="1" x14ac:dyDescent="0.2">
      <c r="A105" s="12" t="s">
        <v>221</v>
      </c>
      <c r="B105" s="141" t="s">
        <v>212</v>
      </c>
      <c r="C105" s="142"/>
      <c r="D105" s="142"/>
      <c r="E105" s="142"/>
      <c r="F105" s="142"/>
      <c r="G105" s="142"/>
      <c r="H105" s="143"/>
      <c r="I105" s="13" t="s">
        <v>88</v>
      </c>
      <c r="J105" s="71">
        <v>4.0629999999999997</v>
      </c>
      <c r="K105" s="72">
        <v>7.1520000000000001</v>
      </c>
      <c r="L105" s="72">
        <f t="shared" si="14"/>
        <v>3.0890000000000004</v>
      </c>
      <c r="M105" s="73">
        <f t="shared" si="15"/>
        <v>1.7602756583805073</v>
      </c>
      <c r="N105" s="26"/>
      <c r="O105" s="24"/>
      <c r="P105" s="25"/>
    </row>
    <row r="106" spans="1:16" s="3" customFormat="1" ht="12" outlineLevel="1" x14ac:dyDescent="0.2">
      <c r="A106" s="12" t="s">
        <v>222</v>
      </c>
      <c r="B106" s="111" t="s">
        <v>223</v>
      </c>
      <c r="C106" s="112"/>
      <c r="D106" s="112"/>
      <c r="E106" s="112"/>
      <c r="F106" s="112"/>
      <c r="G106" s="112"/>
      <c r="H106" s="113"/>
      <c r="I106" s="13" t="s">
        <v>88</v>
      </c>
      <c r="J106" s="71">
        <v>3.1059999999999999</v>
      </c>
      <c r="K106" s="72">
        <f>18.887-K104-K102</f>
        <v>10.334999999999999</v>
      </c>
      <c r="L106" s="72">
        <f t="shared" si="14"/>
        <v>7.2289999999999992</v>
      </c>
      <c r="M106" s="73">
        <f t="shared" si="15"/>
        <v>3.3274307791371536</v>
      </c>
      <c r="N106" s="26"/>
      <c r="O106" s="24"/>
      <c r="P106" s="25"/>
    </row>
    <row r="107" spans="1:16" s="3" customFormat="1" ht="12" outlineLevel="1" x14ac:dyDescent="0.2">
      <c r="A107" s="28" t="s">
        <v>224</v>
      </c>
      <c r="B107" s="200" t="s">
        <v>225</v>
      </c>
      <c r="C107" s="201"/>
      <c r="D107" s="201"/>
      <c r="E107" s="201"/>
      <c r="F107" s="201"/>
      <c r="G107" s="201"/>
      <c r="H107" s="202"/>
      <c r="I107" s="29" t="s">
        <v>88</v>
      </c>
      <c r="J107" s="74">
        <f>SUM(J108,J112:J118,J121)</f>
        <v>31.975010268028068</v>
      </c>
      <c r="K107" s="74">
        <f>SUM(K108,K112:K118,K121)</f>
        <v>70.87710899999999</v>
      </c>
      <c r="L107" s="74">
        <f t="shared" si="14"/>
        <v>38.902098731971918</v>
      </c>
      <c r="M107" s="75">
        <f t="shared" si="15"/>
        <v>2.2166406955268525</v>
      </c>
      <c r="N107" s="30"/>
      <c r="O107" s="24"/>
      <c r="P107" s="25"/>
    </row>
    <row r="108" spans="1:16" s="3" customFormat="1" ht="24" customHeight="1" outlineLevel="1" x14ac:dyDescent="0.2">
      <c r="A108" s="12" t="s">
        <v>61</v>
      </c>
      <c r="B108" s="174" t="s">
        <v>226</v>
      </c>
      <c r="C108" s="175"/>
      <c r="D108" s="175"/>
      <c r="E108" s="175"/>
      <c r="F108" s="175"/>
      <c r="G108" s="175"/>
      <c r="H108" s="176"/>
      <c r="I108" s="13" t="s">
        <v>88</v>
      </c>
      <c r="J108" s="71"/>
      <c r="K108" s="72">
        <v>0</v>
      </c>
      <c r="L108" s="72">
        <f t="shared" si="14"/>
        <v>0</v>
      </c>
      <c r="M108" s="73" t="str">
        <f t="shared" si="15"/>
        <v/>
      </c>
      <c r="N108" s="26"/>
      <c r="O108" s="24"/>
      <c r="P108" s="25"/>
    </row>
    <row r="109" spans="1:16" s="3" customFormat="1" ht="24" customHeight="1" outlineLevel="1" x14ac:dyDescent="0.2">
      <c r="A109" s="12" t="s">
        <v>227</v>
      </c>
      <c r="B109" s="114" t="s">
        <v>92</v>
      </c>
      <c r="C109" s="115"/>
      <c r="D109" s="115"/>
      <c r="E109" s="115"/>
      <c r="F109" s="115"/>
      <c r="G109" s="115"/>
      <c r="H109" s="116"/>
      <c r="I109" s="13" t="s">
        <v>88</v>
      </c>
      <c r="J109" s="71"/>
      <c r="K109" s="72"/>
      <c r="L109" s="72">
        <f t="shared" si="14"/>
        <v>0</v>
      </c>
      <c r="M109" s="73" t="str">
        <f t="shared" si="15"/>
        <v/>
      </c>
      <c r="N109" s="26"/>
      <c r="O109" s="24"/>
      <c r="P109" s="25"/>
    </row>
    <row r="110" spans="1:16" s="3" customFormat="1" ht="24" customHeight="1" outlineLevel="1" x14ac:dyDescent="0.2">
      <c r="A110" s="12" t="s">
        <v>228</v>
      </c>
      <c r="B110" s="114" t="s">
        <v>94</v>
      </c>
      <c r="C110" s="115"/>
      <c r="D110" s="115"/>
      <c r="E110" s="115"/>
      <c r="F110" s="115"/>
      <c r="G110" s="115"/>
      <c r="H110" s="116"/>
      <c r="I110" s="13" t="s">
        <v>88</v>
      </c>
      <c r="J110" s="71"/>
      <c r="K110" s="72"/>
      <c r="L110" s="72">
        <f t="shared" si="14"/>
        <v>0</v>
      </c>
      <c r="M110" s="73" t="str">
        <f t="shared" si="15"/>
        <v/>
      </c>
      <c r="N110" s="26"/>
      <c r="O110" s="24"/>
      <c r="P110" s="25"/>
    </row>
    <row r="111" spans="1:16" s="3" customFormat="1" ht="24" customHeight="1" outlineLevel="1" x14ac:dyDescent="0.2">
      <c r="A111" s="12" t="s">
        <v>229</v>
      </c>
      <c r="B111" s="114" t="s">
        <v>96</v>
      </c>
      <c r="C111" s="115"/>
      <c r="D111" s="115"/>
      <c r="E111" s="115"/>
      <c r="F111" s="115"/>
      <c r="G111" s="115"/>
      <c r="H111" s="116"/>
      <c r="I111" s="13" t="s">
        <v>88</v>
      </c>
      <c r="J111" s="71"/>
      <c r="K111" s="72"/>
      <c r="L111" s="72">
        <f t="shared" si="14"/>
        <v>0</v>
      </c>
      <c r="M111" s="73" t="str">
        <f t="shared" si="15"/>
        <v/>
      </c>
      <c r="N111" s="26"/>
      <c r="O111" s="24"/>
      <c r="P111" s="25"/>
    </row>
    <row r="112" spans="1:16" s="3" customFormat="1" ht="12" outlineLevel="1" x14ac:dyDescent="0.2">
      <c r="A112" s="12" t="s">
        <v>62</v>
      </c>
      <c r="B112" s="123" t="s">
        <v>98</v>
      </c>
      <c r="C112" s="124"/>
      <c r="D112" s="124"/>
      <c r="E112" s="124"/>
      <c r="F112" s="124"/>
      <c r="G112" s="124"/>
      <c r="H112" s="125"/>
      <c r="I112" s="13" t="s">
        <v>88</v>
      </c>
      <c r="J112" s="71"/>
      <c r="K112" s="72"/>
      <c r="L112" s="72">
        <f t="shared" si="14"/>
        <v>0</v>
      </c>
      <c r="M112" s="73" t="str">
        <f t="shared" si="15"/>
        <v/>
      </c>
      <c r="N112" s="26"/>
      <c r="O112" s="24"/>
      <c r="P112" s="25"/>
    </row>
    <row r="113" spans="1:16" s="3" customFormat="1" ht="12" outlineLevel="1" x14ac:dyDescent="0.2">
      <c r="A113" s="12" t="s">
        <v>63</v>
      </c>
      <c r="B113" s="123" t="s">
        <v>100</v>
      </c>
      <c r="C113" s="124"/>
      <c r="D113" s="124"/>
      <c r="E113" s="124"/>
      <c r="F113" s="124"/>
      <c r="G113" s="124"/>
      <c r="H113" s="125"/>
      <c r="I113" s="13" t="s">
        <v>88</v>
      </c>
      <c r="J113" s="72"/>
      <c r="K113" s="72"/>
      <c r="L113" s="72">
        <f t="shared" si="14"/>
        <v>0</v>
      </c>
      <c r="M113" s="73" t="str">
        <f t="shared" si="15"/>
        <v/>
      </c>
      <c r="N113" s="26"/>
      <c r="O113" s="24"/>
      <c r="P113" s="25"/>
    </row>
    <row r="114" spans="1:16" s="3" customFormat="1" ht="12" outlineLevel="1" x14ac:dyDescent="0.2">
      <c r="A114" s="12" t="s">
        <v>64</v>
      </c>
      <c r="B114" s="123" t="s">
        <v>102</v>
      </c>
      <c r="C114" s="124"/>
      <c r="D114" s="124"/>
      <c r="E114" s="124"/>
      <c r="F114" s="124"/>
      <c r="G114" s="124"/>
      <c r="H114" s="125"/>
      <c r="I114" s="13" t="s">
        <v>88</v>
      </c>
      <c r="J114" s="71"/>
      <c r="K114" s="72"/>
      <c r="L114" s="72">
        <f t="shared" si="14"/>
        <v>0</v>
      </c>
      <c r="M114" s="73" t="str">
        <f t="shared" si="15"/>
        <v/>
      </c>
      <c r="N114" s="26"/>
      <c r="O114" s="24"/>
      <c r="P114" s="25"/>
    </row>
    <row r="115" spans="1:16" s="3" customFormat="1" ht="12" outlineLevel="1" x14ac:dyDescent="0.2">
      <c r="A115" s="12" t="s">
        <v>230</v>
      </c>
      <c r="B115" s="123" t="s">
        <v>104</v>
      </c>
      <c r="C115" s="124"/>
      <c r="D115" s="124"/>
      <c r="E115" s="124"/>
      <c r="F115" s="124"/>
      <c r="G115" s="124"/>
      <c r="H115" s="125"/>
      <c r="I115" s="13" t="s">
        <v>88</v>
      </c>
      <c r="J115" s="71"/>
      <c r="K115" s="72"/>
      <c r="L115" s="72">
        <f t="shared" si="14"/>
        <v>0</v>
      </c>
      <c r="M115" s="73" t="str">
        <f t="shared" si="15"/>
        <v/>
      </c>
      <c r="N115" s="26"/>
      <c r="O115" s="24"/>
      <c r="P115" s="25"/>
    </row>
    <row r="116" spans="1:16" s="3" customFormat="1" ht="12" outlineLevel="1" x14ac:dyDescent="0.2">
      <c r="A116" s="12" t="s">
        <v>231</v>
      </c>
      <c r="B116" s="123" t="s">
        <v>106</v>
      </c>
      <c r="C116" s="124"/>
      <c r="D116" s="124"/>
      <c r="E116" s="124"/>
      <c r="F116" s="124"/>
      <c r="G116" s="124"/>
      <c r="H116" s="125"/>
      <c r="I116" s="13" t="s">
        <v>88</v>
      </c>
      <c r="J116" s="72">
        <f>J94+J79</f>
        <v>31.975010268028068</v>
      </c>
      <c r="K116" s="72">
        <f>K94+K79</f>
        <v>70.87710899999999</v>
      </c>
      <c r="L116" s="72">
        <f t="shared" si="14"/>
        <v>38.902098731971918</v>
      </c>
      <c r="M116" s="73">
        <f t="shared" si="15"/>
        <v>2.2166406955268525</v>
      </c>
      <c r="N116" s="26"/>
      <c r="O116" s="24"/>
      <c r="P116" s="25"/>
    </row>
    <row r="117" spans="1:16" s="3" customFormat="1" ht="12" outlineLevel="1" x14ac:dyDescent="0.2">
      <c r="A117" s="12" t="s">
        <v>232</v>
      </c>
      <c r="B117" s="123" t="s">
        <v>108</v>
      </c>
      <c r="C117" s="124"/>
      <c r="D117" s="124"/>
      <c r="E117" s="124"/>
      <c r="F117" s="124"/>
      <c r="G117" s="124"/>
      <c r="H117" s="125"/>
      <c r="I117" s="13" t="s">
        <v>88</v>
      </c>
      <c r="J117" s="71"/>
      <c r="K117" s="72"/>
      <c r="L117" s="72">
        <f t="shared" si="14"/>
        <v>0</v>
      </c>
      <c r="M117" s="73" t="str">
        <f t="shared" si="15"/>
        <v/>
      </c>
      <c r="N117" s="26"/>
      <c r="O117" s="24"/>
      <c r="P117" s="25"/>
    </row>
    <row r="118" spans="1:16" s="3" customFormat="1" ht="24" customHeight="1" outlineLevel="1" x14ac:dyDescent="0.2">
      <c r="A118" s="12" t="s">
        <v>233</v>
      </c>
      <c r="B118" s="174" t="s">
        <v>110</v>
      </c>
      <c r="C118" s="175"/>
      <c r="D118" s="175"/>
      <c r="E118" s="175"/>
      <c r="F118" s="175"/>
      <c r="G118" s="175"/>
      <c r="H118" s="176"/>
      <c r="I118" s="13" t="s">
        <v>88</v>
      </c>
      <c r="J118" s="71"/>
      <c r="K118" s="72">
        <v>0</v>
      </c>
      <c r="L118" s="72">
        <f t="shared" si="14"/>
        <v>0</v>
      </c>
      <c r="M118" s="73" t="str">
        <f t="shared" si="15"/>
        <v/>
      </c>
      <c r="N118" s="26"/>
      <c r="O118" s="24"/>
      <c r="P118" s="25"/>
    </row>
    <row r="119" spans="1:16" s="3" customFormat="1" ht="12" outlineLevel="1" x14ac:dyDescent="0.2">
      <c r="A119" s="12" t="s">
        <v>234</v>
      </c>
      <c r="B119" s="111" t="s">
        <v>112</v>
      </c>
      <c r="C119" s="112"/>
      <c r="D119" s="112"/>
      <c r="E119" s="112"/>
      <c r="F119" s="112"/>
      <c r="G119" s="112"/>
      <c r="H119" s="113"/>
      <c r="I119" s="13" t="s">
        <v>88</v>
      </c>
      <c r="J119" s="71"/>
      <c r="K119" s="72"/>
      <c r="L119" s="72">
        <f t="shared" si="14"/>
        <v>0</v>
      </c>
      <c r="M119" s="73" t="str">
        <f t="shared" si="15"/>
        <v/>
      </c>
      <c r="N119" s="26"/>
      <c r="O119" s="24"/>
      <c r="P119" s="25"/>
    </row>
    <row r="120" spans="1:16" s="3" customFormat="1" ht="12" outlineLevel="1" x14ac:dyDescent="0.2">
      <c r="A120" s="12" t="s">
        <v>235</v>
      </c>
      <c r="B120" s="111" t="s">
        <v>114</v>
      </c>
      <c r="C120" s="112"/>
      <c r="D120" s="112"/>
      <c r="E120" s="112"/>
      <c r="F120" s="112"/>
      <c r="G120" s="112"/>
      <c r="H120" s="113"/>
      <c r="I120" s="13" t="s">
        <v>88</v>
      </c>
      <c r="J120" s="71"/>
      <c r="K120" s="72"/>
      <c r="L120" s="72">
        <f t="shared" si="14"/>
        <v>0</v>
      </c>
      <c r="M120" s="73" t="str">
        <f t="shared" si="15"/>
        <v/>
      </c>
      <c r="N120" s="26"/>
      <c r="O120" s="24"/>
      <c r="P120" s="25"/>
    </row>
    <row r="121" spans="1:16" s="3" customFormat="1" ht="12" outlineLevel="1" x14ac:dyDescent="0.2">
      <c r="A121" s="12" t="s">
        <v>236</v>
      </c>
      <c r="B121" s="123" t="s">
        <v>116</v>
      </c>
      <c r="C121" s="124"/>
      <c r="D121" s="124"/>
      <c r="E121" s="124"/>
      <c r="F121" s="124"/>
      <c r="G121" s="124"/>
      <c r="H121" s="125"/>
      <c r="I121" s="13" t="s">
        <v>88</v>
      </c>
      <c r="J121" s="71"/>
      <c r="K121" s="72"/>
      <c r="L121" s="72">
        <f t="shared" si="14"/>
        <v>0</v>
      </c>
      <c r="M121" s="73" t="str">
        <f t="shared" si="15"/>
        <v/>
      </c>
      <c r="N121" s="26"/>
      <c r="O121" s="24"/>
      <c r="P121" s="25"/>
    </row>
    <row r="122" spans="1:16" s="3" customFormat="1" ht="12" outlineLevel="1" x14ac:dyDescent="0.2">
      <c r="A122" s="28" t="s">
        <v>237</v>
      </c>
      <c r="B122" s="200" t="s">
        <v>238</v>
      </c>
      <c r="C122" s="201"/>
      <c r="D122" s="201"/>
      <c r="E122" s="201"/>
      <c r="F122" s="201"/>
      <c r="G122" s="201"/>
      <c r="H122" s="202"/>
      <c r="I122" s="29" t="s">
        <v>88</v>
      </c>
      <c r="J122" s="74">
        <f t="shared" ref="J122:K122" si="16">SUM(J123,J127:J133,J136)</f>
        <v>0</v>
      </c>
      <c r="K122" s="74">
        <f t="shared" si="16"/>
        <v>15.762328589999999</v>
      </c>
      <c r="L122" s="74">
        <f t="shared" si="14"/>
        <v>15.762328589999999</v>
      </c>
      <c r="M122" s="75" t="str">
        <f t="shared" si="15"/>
        <v/>
      </c>
      <c r="N122" s="32"/>
      <c r="O122" s="24"/>
      <c r="P122" s="25"/>
    </row>
    <row r="123" spans="1:16" s="3" customFormat="1" ht="12" outlineLevel="1" x14ac:dyDescent="0.2">
      <c r="A123" s="12" t="s">
        <v>65</v>
      </c>
      <c r="B123" s="123" t="s">
        <v>90</v>
      </c>
      <c r="C123" s="124"/>
      <c r="D123" s="124"/>
      <c r="E123" s="124"/>
      <c r="F123" s="124"/>
      <c r="G123" s="124"/>
      <c r="H123" s="125"/>
      <c r="I123" s="13" t="s">
        <v>88</v>
      </c>
      <c r="J123" s="71"/>
      <c r="K123" s="72"/>
      <c r="L123" s="72">
        <f t="shared" si="14"/>
        <v>0</v>
      </c>
      <c r="M123" s="73" t="str">
        <f t="shared" si="15"/>
        <v/>
      </c>
      <c r="N123" s="26"/>
      <c r="O123" s="24"/>
      <c r="P123" s="25"/>
    </row>
    <row r="124" spans="1:16" s="3" customFormat="1" ht="24" customHeight="1" outlineLevel="1" x14ac:dyDescent="0.2">
      <c r="A124" s="12" t="s">
        <v>239</v>
      </c>
      <c r="B124" s="114" t="s">
        <v>92</v>
      </c>
      <c r="C124" s="115"/>
      <c r="D124" s="115"/>
      <c r="E124" s="115"/>
      <c r="F124" s="115"/>
      <c r="G124" s="115"/>
      <c r="H124" s="116"/>
      <c r="I124" s="13" t="s">
        <v>88</v>
      </c>
      <c r="J124" s="71"/>
      <c r="K124" s="72"/>
      <c r="L124" s="72">
        <f t="shared" si="14"/>
        <v>0</v>
      </c>
      <c r="M124" s="73" t="str">
        <f t="shared" si="15"/>
        <v/>
      </c>
      <c r="N124" s="26"/>
      <c r="O124" s="24"/>
      <c r="P124" s="25"/>
    </row>
    <row r="125" spans="1:16" s="3" customFormat="1" ht="24" customHeight="1" outlineLevel="1" x14ac:dyDescent="0.2">
      <c r="A125" s="12" t="s">
        <v>240</v>
      </c>
      <c r="B125" s="114" t="s">
        <v>94</v>
      </c>
      <c r="C125" s="115"/>
      <c r="D125" s="115"/>
      <c r="E125" s="115"/>
      <c r="F125" s="115"/>
      <c r="G125" s="115"/>
      <c r="H125" s="116"/>
      <c r="I125" s="13" t="s">
        <v>88</v>
      </c>
      <c r="J125" s="71"/>
      <c r="K125" s="72"/>
      <c r="L125" s="72">
        <f t="shared" si="14"/>
        <v>0</v>
      </c>
      <c r="M125" s="73" t="str">
        <f t="shared" si="15"/>
        <v/>
      </c>
      <c r="N125" s="26"/>
      <c r="O125" s="24"/>
      <c r="P125" s="25"/>
    </row>
    <row r="126" spans="1:16" s="3" customFormat="1" ht="24" customHeight="1" outlineLevel="1" x14ac:dyDescent="0.2">
      <c r="A126" s="12" t="s">
        <v>241</v>
      </c>
      <c r="B126" s="114" t="s">
        <v>96</v>
      </c>
      <c r="C126" s="115"/>
      <c r="D126" s="115"/>
      <c r="E126" s="115"/>
      <c r="F126" s="115"/>
      <c r="G126" s="115"/>
      <c r="H126" s="116"/>
      <c r="I126" s="13" t="s">
        <v>88</v>
      </c>
      <c r="J126" s="71"/>
      <c r="K126" s="72"/>
      <c r="L126" s="72">
        <f t="shared" si="14"/>
        <v>0</v>
      </c>
      <c r="M126" s="73" t="str">
        <f t="shared" si="15"/>
        <v/>
      </c>
      <c r="N126" s="26"/>
      <c r="O126" s="24"/>
      <c r="P126" s="25"/>
    </row>
    <row r="127" spans="1:16" s="3" customFormat="1" ht="12" outlineLevel="1" x14ac:dyDescent="0.2">
      <c r="A127" s="12" t="s">
        <v>66</v>
      </c>
      <c r="B127" s="123" t="s">
        <v>242</v>
      </c>
      <c r="C127" s="124"/>
      <c r="D127" s="124"/>
      <c r="E127" s="124"/>
      <c r="F127" s="124"/>
      <c r="G127" s="124"/>
      <c r="H127" s="125"/>
      <c r="I127" s="13" t="s">
        <v>88</v>
      </c>
      <c r="J127" s="71">
        <f>J112*0.2</f>
        <v>0</v>
      </c>
      <c r="K127" s="72"/>
      <c r="L127" s="72">
        <f t="shared" si="14"/>
        <v>0</v>
      </c>
      <c r="M127" s="73" t="str">
        <f t="shared" si="15"/>
        <v/>
      </c>
      <c r="N127" s="26"/>
      <c r="O127" s="24"/>
      <c r="P127" s="25"/>
    </row>
    <row r="128" spans="1:16" s="3" customFormat="1" ht="12" outlineLevel="1" x14ac:dyDescent="0.2">
      <c r="A128" s="12" t="s">
        <v>67</v>
      </c>
      <c r="B128" s="135" t="s">
        <v>243</v>
      </c>
      <c r="C128" s="136"/>
      <c r="D128" s="136"/>
      <c r="E128" s="136"/>
      <c r="F128" s="136"/>
      <c r="G128" s="136"/>
      <c r="H128" s="137"/>
      <c r="I128" s="13" t="s">
        <v>88</v>
      </c>
      <c r="J128" s="71"/>
      <c r="K128" s="72"/>
      <c r="L128" s="72">
        <f t="shared" si="14"/>
        <v>0</v>
      </c>
      <c r="M128" s="73" t="str">
        <f t="shared" si="15"/>
        <v/>
      </c>
      <c r="N128" s="26"/>
      <c r="O128" s="24"/>
      <c r="P128" s="25"/>
    </row>
    <row r="129" spans="1:16" s="3" customFormat="1" ht="12" outlineLevel="1" x14ac:dyDescent="0.2">
      <c r="A129" s="12" t="s">
        <v>68</v>
      </c>
      <c r="B129" s="123" t="s">
        <v>244</v>
      </c>
      <c r="C129" s="124"/>
      <c r="D129" s="124"/>
      <c r="E129" s="124"/>
      <c r="F129" s="124"/>
      <c r="G129" s="124"/>
      <c r="H129" s="125"/>
      <c r="I129" s="13" t="s">
        <v>88</v>
      </c>
      <c r="J129" s="71"/>
      <c r="K129" s="72"/>
      <c r="L129" s="72">
        <f t="shared" si="14"/>
        <v>0</v>
      </c>
      <c r="M129" s="73" t="str">
        <f t="shared" si="15"/>
        <v/>
      </c>
      <c r="N129" s="26"/>
      <c r="O129" s="24"/>
      <c r="P129" s="25"/>
    </row>
    <row r="130" spans="1:16" s="3" customFormat="1" ht="12" outlineLevel="1" x14ac:dyDescent="0.2">
      <c r="A130" s="12" t="s">
        <v>245</v>
      </c>
      <c r="B130" s="123" t="s">
        <v>246</v>
      </c>
      <c r="C130" s="124"/>
      <c r="D130" s="124"/>
      <c r="E130" s="124"/>
      <c r="F130" s="124"/>
      <c r="G130" s="124"/>
      <c r="H130" s="125"/>
      <c r="I130" s="13" t="s">
        <v>88</v>
      </c>
      <c r="J130" s="71"/>
      <c r="K130" s="72"/>
      <c r="L130" s="72">
        <f t="shared" si="14"/>
        <v>0</v>
      </c>
      <c r="M130" s="73" t="str">
        <f t="shared" si="15"/>
        <v/>
      </c>
      <c r="N130" s="26"/>
      <c r="O130" s="24"/>
      <c r="P130" s="25"/>
    </row>
    <row r="131" spans="1:16" s="3" customFormat="1" ht="12" outlineLevel="1" x14ac:dyDescent="0.2">
      <c r="A131" s="12" t="s">
        <v>247</v>
      </c>
      <c r="B131" s="123" t="s">
        <v>248</v>
      </c>
      <c r="C131" s="124"/>
      <c r="D131" s="124"/>
      <c r="E131" s="124"/>
      <c r="F131" s="124"/>
      <c r="G131" s="124"/>
      <c r="H131" s="125"/>
      <c r="I131" s="13" t="s">
        <v>88</v>
      </c>
      <c r="J131" s="71"/>
      <c r="K131" s="72">
        <v>15.762328589999999</v>
      </c>
      <c r="L131" s="72">
        <f>K131-J131</f>
        <v>15.762328589999999</v>
      </c>
      <c r="M131" s="73" t="str">
        <f>IFERROR(K131/J131,"")</f>
        <v/>
      </c>
      <c r="N131" s="26"/>
      <c r="O131" s="24"/>
      <c r="P131" s="25"/>
    </row>
    <row r="132" spans="1:16" s="3" customFormat="1" ht="12" outlineLevel="1" x14ac:dyDescent="0.2">
      <c r="A132" s="12" t="s">
        <v>249</v>
      </c>
      <c r="B132" s="123" t="s">
        <v>250</v>
      </c>
      <c r="C132" s="124"/>
      <c r="D132" s="124"/>
      <c r="E132" s="124"/>
      <c r="F132" s="124"/>
      <c r="G132" s="124"/>
      <c r="H132" s="125"/>
      <c r="I132" s="13" t="s">
        <v>88</v>
      </c>
      <c r="J132" s="71"/>
      <c r="K132" s="72"/>
      <c r="L132" s="72">
        <f>K132-J132</f>
        <v>0</v>
      </c>
      <c r="M132" s="73" t="str">
        <f>IFERROR(K132/J132,"")</f>
        <v/>
      </c>
      <c r="N132" s="26"/>
      <c r="O132" s="24"/>
      <c r="P132" s="25"/>
    </row>
    <row r="133" spans="1:16" s="3" customFormat="1" ht="24" customHeight="1" outlineLevel="1" x14ac:dyDescent="0.2">
      <c r="A133" s="12" t="s">
        <v>251</v>
      </c>
      <c r="B133" s="174" t="s">
        <v>110</v>
      </c>
      <c r="C133" s="175"/>
      <c r="D133" s="175"/>
      <c r="E133" s="175"/>
      <c r="F133" s="175"/>
      <c r="G133" s="175"/>
      <c r="H133" s="176"/>
      <c r="I133" s="13" t="s">
        <v>88</v>
      </c>
      <c r="J133" s="71"/>
      <c r="K133" s="72">
        <v>0</v>
      </c>
      <c r="L133" s="72">
        <f t="shared" si="14"/>
        <v>0</v>
      </c>
      <c r="M133" s="73" t="str">
        <f t="shared" si="15"/>
        <v/>
      </c>
      <c r="N133" s="26"/>
      <c r="O133" s="24"/>
      <c r="P133" s="25"/>
    </row>
    <row r="134" spans="1:16" s="3" customFormat="1" ht="12" outlineLevel="1" x14ac:dyDescent="0.2">
      <c r="A134" s="12" t="s">
        <v>252</v>
      </c>
      <c r="B134" s="111" t="s">
        <v>112</v>
      </c>
      <c r="C134" s="112"/>
      <c r="D134" s="112"/>
      <c r="E134" s="112"/>
      <c r="F134" s="112"/>
      <c r="G134" s="112"/>
      <c r="H134" s="113"/>
      <c r="I134" s="13" t="s">
        <v>88</v>
      </c>
      <c r="J134" s="71"/>
      <c r="K134" s="72"/>
      <c r="L134" s="72">
        <f t="shared" si="14"/>
        <v>0</v>
      </c>
      <c r="M134" s="73" t="str">
        <f t="shared" si="15"/>
        <v/>
      </c>
      <c r="N134" s="26"/>
      <c r="O134" s="24"/>
      <c r="P134" s="25"/>
    </row>
    <row r="135" spans="1:16" s="3" customFormat="1" ht="12" outlineLevel="1" x14ac:dyDescent="0.2">
      <c r="A135" s="12" t="s">
        <v>253</v>
      </c>
      <c r="B135" s="111" t="s">
        <v>114</v>
      </c>
      <c r="C135" s="112"/>
      <c r="D135" s="112"/>
      <c r="E135" s="112"/>
      <c r="F135" s="112"/>
      <c r="G135" s="112"/>
      <c r="H135" s="113"/>
      <c r="I135" s="13" t="s">
        <v>88</v>
      </c>
      <c r="J135" s="71"/>
      <c r="K135" s="72"/>
      <c r="L135" s="72">
        <f t="shared" si="14"/>
        <v>0</v>
      </c>
      <c r="M135" s="73" t="str">
        <f t="shared" si="15"/>
        <v/>
      </c>
      <c r="N135" s="26"/>
      <c r="O135" s="24"/>
      <c r="P135" s="25"/>
    </row>
    <row r="136" spans="1:16" s="3" customFormat="1" ht="12" outlineLevel="1" x14ac:dyDescent="0.2">
      <c r="A136" s="12" t="s">
        <v>254</v>
      </c>
      <c r="B136" s="123" t="s">
        <v>255</v>
      </c>
      <c r="C136" s="124"/>
      <c r="D136" s="124"/>
      <c r="E136" s="124"/>
      <c r="F136" s="124"/>
      <c r="G136" s="124"/>
      <c r="H136" s="125"/>
      <c r="I136" s="13" t="s">
        <v>88</v>
      </c>
      <c r="J136" s="71"/>
      <c r="K136" s="72"/>
      <c r="L136" s="72">
        <f t="shared" si="14"/>
        <v>0</v>
      </c>
      <c r="M136" s="73" t="str">
        <f t="shared" si="15"/>
        <v/>
      </c>
      <c r="N136" s="26"/>
      <c r="O136" s="24"/>
      <c r="P136" s="25"/>
    </row>
    <row r="137" spans="1:16" s="3" customFormat="1" ht="12" outlineLevel="1" x14ac:dyDescent="0.2">
      <c r="A137" s="28" t="s">
        <v>256</v>
      </c>
      <c r="B137" s="200" t="s">
        <v>257</v>
      </c>
      <c r="C137" s="201"/>
      <c r="D137" s="201"/>
      <c r="E137" s="201"/>
      <c r="F137" s="201"/>
      <c r="G137" s="201"/>
      <c r="H137" s="202"/>
      <c r="I137" s="29" t="s">
        <v>88</v>
      </c>
      <c r="J137" s="74">
        <f>SUM(J138,J142:J148,J151)</f>
        <v>31.975010268028068</v>
      </c>
      <c r="K137" s="74">
        <f>SUM(K138,K142:K148,K151)</f>
        <v>55.124780409999993</v>
      </c>
      <c r="L137" s="74">
        <f t="shared" si="14"/>
        <v>23.149770141971924</v>
      </c>
      <c r="M137" s="75">
        <f t="shared" si="15"/>
        <v>1.7239957062693883</v>
      </c>
      <c r="N137" s="32"/>
      <c r="O137" s="24"/>
      <c r="P137" s="25"/>
    </row>
    <row r="138" spans="1:16" s="3" customFormat="1" ht="12" outlineLevel="1" x14ac:dyDescent="0.2">
      <c r="A138" s="12" t="s">
        <v>69</v>
      </c>
      <c r="B138" s="123" t="s">
        <v>90</v>
      </c>
      <c r="C138" s="124"/>
      <c r="D138" s="124"/>
      <c r="E138" s="124"/>
      <c r="F138" s="124"/>
      <c r="G138" s="124"/>
      <c r="H138" s="125"/>
      <c r="I138" s="13" t="s">
        <v>88</v>
      </c>
      <c r="J138" s="71">
        <f t="shared" ref="J138" si="17">SUM(J139:J141)</f>
        <v>0</v>
      </c>
      <c r="K138" s="72">
        <v>0</v>
      </c>
      <c r="L138" s="72">
        <f t="shared" si="14"/>
        <v>0</v>
      </c>
      <c r="M138" s="73" t="str">
        <f t="shared" si="15"/>
        <v/>
      </c>
      <c r="N138" s="26"/>
      <c r="O138" s="24"/>
      <c r="P138" s="25"/>
    </row>
    <row r="139" spans="1:16" s="3" customFormat="1" ht="24" customHeight="1" outlineLevel="1" x14ac:dyDescent="0.2">
      <c r="A139" s="12" t="s">
        <v>258</v>
      </c>
      <c r="B139" s="114" t="s">
        <v>92</v>
      </c>
      <c r="C139" s="115"/>
      <c r="D139" s="115"/>
      <c r="E139" s="115"/>
      <c r="F139" s="115"/>
      <c r="G139" s="115"/>
      <c r="H139" s="116"/>
      <c r="I139" s="13" t="s">
        <v>88</v>
      </c>
      <c r="J139" s="71"/>
      <c r="K139" s="72"/>
      <c r="L139" s="72">
        <f t="shared" si="14"/>
        <v>0</v>
      </c>
      <c r="M139" s="73" t="str">
        <f t="shared" si="15"/>
        <v/>
      </c>
      <c r="N139" s="26"/>
      <c r="O139" s="24"/>
      <c r="P139" s="25"/>
    </row>
    <row r="140" spans="1:16" s="3" customFormat="1" ht="24" customHeight="1" outlineLevel="1" x14ac:dyDescent="0.2">
      <c r="A140" s="12" t="s">
        <v>259</v>
      </c>
      <c r="B140" s="114" t="s">
        <v>94</v>
      </c>
      <c r="C140" s="115"/>
      <c r="D140" s="115"/>
      <c r="E140" s="115"/>
      <c r="F140" s="115"/>
      <c r="G140" s="115"/>
      <c r="H140" s="116"/>
      <c r="I140" s="13" t="s">
        <v>88</v>
      </c>
      <c r="J140" s="71"/>
      <c r="K140" s="72"/>
      <c r="L140" s="72">
        <f t="shared" si="14"/>
        <v>0</v>
      </c>
      <c r="M140" s="73" t="str">
        <f t="shared" si="15"/>
        <v/>
      </c>
      <c r="N140" s="26"/>
      <c r="O140" s="24"/>
      <c r="P140" s="25"/>
    </row>
    <row r="141" spans="1:16" s="3" customFormat="1" ht="24" customHeight="1" outlineLevel="1" x14ac:dyDescent="0.2">
      <c r="A141" s="12" t="s">
        <v>260</v>
      </c>
      <c r="B141" s="114" t="s">
        <v>96</v>
      </c>
      <c r="C141" s="115"/>
      <c r="D141" s="115"/>
      <c r="E141" s="115"/>
      <c r="F141" s="115"/>
      <c r="G141" s="115"/>
      <c r="H141" s="116"/>
      <c r="I141" s="13" t="s">
        <v>88</v>
      </c>
      <c r="J141" s="71"/>
      <c r="K141" s="72"/>
      <c r="L141" s="72">
        <f t="shared" si="14"/>
        <v>0</v>
      </c>
      <c r="M141" s="73" t="str">
        <f t="shared" si="15"/>
        <v/>
      </c>
      <c r="N141" s="26"/>
      <c r="O141" s="24"/>
      <c r="P141" s="25"/>
    </row>
    <row r="142" spans="1:16" s="3" customFormat="1" ht="12" outlineLevel="1" x14ac:dyDescent="0.2">
      <c r="A142" s="12" t="s">
        <v>70</v>
      </c>
      <c r="B142" s="123" t="s">
        <v>98</v>
      </c>
      <c r="C142" s="124"/>
      <c r="D142" s="124"/>
      <c r="E142" s="124"/>
      <c r="F142" s="124"/>
      <c r="G142" s="124"/>
      <c r="H142" s="125"/>
      <c r="I142" s="13" t="s">
        <v>88</v>
      </c>
      <c r="J142" s="71"/>
      <c r="K142" s="72"/>
      <c r="L142" s="72">
        <f t="shared" si="14"/>
        <v>0</v>
      </c>
      <c r="M142" s="73" t="str">
        <f t="shared" si="15"/>
        <v/>
      </c>
      <c r="N142" s="26"/>
      <c r="O142" s="24"/>
      <c r="P142" s="25"/>
    </row>
    <row r="143" spans="1:16" s="3" customFormat="1" ht="12" outlineLevel="1" x14ac:dyDescent="0.2">
      <c r="A143" s="12" t="s">
        <v>71</v>
      </c>
      <c r="B143" s="135" t="s">
        <v>100</v>
      </c>
      <c r="C143" s="136"/>
      <c r="D143" s="136"/>
      <c r="E143" s="136"/>
      <c r="F143" s="136"/>
      <c r="G143" s="136"/>
      <c r="H143" s="137"/>
      <c r="I143" s="13" t="s">
        <v>88</v>
      </c>
      <c r="J143" s="71"/>
      <c r="K143" s="72"/>
      <c r="L143" s="72">
        <f t="shared" si="14"/>
        <v>0</v>
      </c>
      <c r="M143" s="73" t="str">
        <f t="shared" si="15"/>
        <v/>
      </c>
      <c r="N143" s="26"/>
      <c r="O143" s="24"/>
      <c r="P143" s="25"/>
    </row>
    <row r="144" spans="1:16" s="3" customFormat="1" ht="12" outlineLevel="1" x14ac:dyDescent="0.2">
      <c r="A144" s="12" t="s">
        <v>72</v>
      </c>
      <c r="B144" s="123" t="s">
        <v>102</v>
      </c>
      <c r="C144" s="124"/>
      <c r="D144" s="124"/>
      <c r="E144" s="124"/>
      <c r="F144" s="124"/>
      <c r="G144" s="124"/>
      <c r="H144" s="125"/>
      <c r="I144" s="13" t="s">
        <v>88</v>
      </c>
      <c r="J144" s="71"/>
      <c r="K144" s="72"/>
      <c r="L144" s="72">
        <f t="shared" si="14"/>
        <v>0</v>
      </c>
      <c r="M144" s="73" t="str">
        <f t="shared" si="15"/>
        <v/>
      </c>
      <c r="N144" s="26"/>
      <c r="O144" s="24"/>
      <c r="P144" s="25"/>
    </row>
    <row r="145" spans="1:16" s="3" customFormat="1" ht="12" outlineLevel="1" x14ac:dyDescent="0.2">
      <c r="A145" s="12" t="s">
        <v>261</v>
      </c>
      <c r="B145" s="123" t="s">
        <v>104</v>
      </c>
      <c r="C145" s="124"/>
      <c r="D145" s="124"/>
      <c r="E145" s="124"/>
      <c r="F145" s="124"/>
      <c r="G145" s="124"/>
      <c r="H145" s="125"/>
      <c r="I145" s="13" t="s">
        <v>88</v>
      </c>
      <c r="J145" s="71"/>
      <c r="K145" s="72"/>
      <c r="L145" s="72">
        <f t="shared" si="14"/>
        <v>0</v>
      </c>
      <c r="M145" s="73" t="str">
        <f t="shared" si="15"/>
        <v/>
      </c>
      <c r="N145" s="26"/>
      <c r="O145" s="24"/>
      <c r="P145" s="25"/>
    </row>
    <row r="146" spans="1:16" s="3" customFormat="1" ht="12" outlineLevel="1" x14ac:dyDescent="0.2">
      <c r="A146" s="12" t="s">
        <v>262</v>
      </c>
      <c r="B146" s="123" t="s">
        <v>106</v>
      </c>
      <c r="C146" s="124"/>
      <c r="D146" s="124"/>
      <c r="E146" s="124"/>
      <c r="F146" s="124"/>
      <c r="G146" s="124"/>
      <c r="H146" s="125"/>
      <c r="I146" s="13" t="s">
        <v>88</v>
      </c>
      <c r="J146" s="72">
        <f>J107-J122</f>
        <v>31.975010268028068</v>
      </c>
      <c r="K146" s="72">
        <f>K107-K122</f>
        <v>55.114780409999995</v>
      </c>
      <c r="L146" s="72">
        <f t="shared" si="14"/>
        <v>23.139770141971926</v>
      </c>
      <c r="M146" s="73">
        <f t="shared" si="15"/>
        <v>1.7236829620383098</v>
      </c>
      <c r="N146" s="26"/>
      <c r="O146" s="24"/>
      <c r="P146" s="25"/>
    </row>
    <row r="147" spans="1:16" s="3" customFormat="1" ht="12" outlineLevel="1" x14ac:dyDescent="0.2">
      <c r="A147" s="12" t="s">
        <v>263</v>
      </c>
      <c r="B147" s="123" t="s">
        <v>108</v>
      </c>
      <c r="C147" s="124"/>
      <c r="D147" s="124"/>
      <c r="E147" s="124"/>
      <c r="F147" s="124"/>
      <c r="G147" s="124"/>
      <c r="H147" s="125"/>
      <c r="I147" s="13" t="s">
        <v>88</v>
      </c>
      <c r="J147" s="71"/>
      <c r="K147" s="72"/>
      <c r="L147" s="72">
        <f t="shared" si="14"/>
        <v>0</v>
      </c>
      <c r="M147" s="73" t="str">
        <f t="shared" si="15"/>
        <v/>
      </c>
      <c r="N147" s="26"/>
      <c r="O147" s="24"/>
      <c r="P147" s="25"/>
    </row>
    <row r="148" spans="1:16" s="3" customFormat="1" ht="24" customHeight="1" outlineLevel="1" x14ac:dyDescent="0.2">
      <c r="A148" s="12" t="s">
        <v>264</v>
      </c>
      <c r="B148" s="174" t="s">
        <v>110</v>
      </c>
      <c r="C148" s="175"/>
      <c r="D148" s="175"/>
      <c r="E148" s="175"/>
      <c r="F148" s="175"/>
      <c r="G148" s="175"/>
      <c r="H148" s="176"/>
      <c r="I148" s="13" t="s">
        <v>88</v>
      </c>
      <c r="J148" s="71">
        <f t="shared" ref="J148" si="18">SUM(J149:J150)</f>
        <v>0</v>
      </c>
      <c r="K148" s="72">
        <v>0</v>
      </c>
      <c r="L148" s="72">
        <f t="shared" si="14"/>
        <v>0</v>
      </c>
      <c r="M148" s="73" t="str">
        <f t="shared" si="15"/>
        <v/>
      </c>
      <c r="N148" s="26"/>
      <c r="O148" s="24"/>
      <c r="P148" s="25"/>
    </row>
    <row r="149" spans="1:16" s="3" customFormat="1" ht="12.75" customHeight="1" outlineLevel="1" x14ac:dyDescent="0.2">
      <c r="A149" s="12" t="s">
        <v>265</v>
      </c>
      <c r="B149" s="111" t="s">
        <v>112</v>
      </c>
      <c r="C149" s="112"/>
      <c r="D149" s="112"/>
      <c r="E149" s="112"/>
      <c r="F149" s="112"/>
      <c r="G149" s="112"/>
      <c r="H149" s="113"/>
      <c r="I149" s="13" t="s">
        <v>88</v>
      </c>
      <c r="J149" s="71"/>
      <c r="K149" s="72"/>
      <c r="L149" s="72">
        <f t="shared" si="14"/>
        <v>0</v>
      </c>
      <c r="M149" s="73" t="str">
        <f t="shared" si="15"/>
        <v/>
      </c>
      <c r="N149" s="26"/>
      <c r="O149" s="24"/>
      <c r="P149" s="25"/>
    </row>
    <row r="150" spans="1:16" s="3" customFormat="1" ht="12.75" customHeight="1" outlineLevel="1" x14ac:dyDescent="0.2">
      <c r="A150" s="12" t="s">
        <v>266</v>
      </c>
      <c r="B150" s="111" t="s">
        <v>114</v>
      </c>
      <c r="C150" s="112"/>
      <c r="D150" s="112"/>
      <c r="E150" s="112"/>
      <c r="F150" s="112"/>
      <c r="G150" s="112"/>
      <c r="H150" s="113"/>
      <c r="I150" s="13" t="s">
        <v>88</v>
      </c>
      <c r="J150" s="71"/>
      <c r="K150" s="72"/>
      <c r="L150" s="72">
        <f t="shared" ref="L150:L163" si="19">K150-J150</f>
        <v>0</v>
      </c>
      <c r="M150" s="73" t="str">
        <f t="shared" ref="M150:M163" si="20">IFERROR(K150/J150,"")</f>
        <v/>
      </c>
      <c r="N150" s="26"/>
      <c r="O150" s="24"/>
      <c r="P150" s="25"/>
    </row>
    <row r="151" spans="1:16" s="3" customFormat="1" ht="12.75" customHeight="1" outlineLevel="1" x14ac:dyDescent="0.2">
      <c r="A151" s="12" t="s">
        <v>267</v>
      </c>
      <c r="B151" s="123" t="s">
        <v>116</v>
      </c>
      <c r="C151" s="124"/>
      <c r="D151" s="124"/>
      <c r="E151" s="124"/>
      <c r="F151" s="124"/>
      <c r="G151" s="124"/>
      <c r="H151" s="125"/>
      <c r="I151" s="13" t="s">
        <v>88</v>
      </c>
      <c r="J151" s="71"/>
      <c r="K151" s="72">
        <v>0.01</v>
      </c>
      <c r="L151" s="72">
        <f t="shared" si="19"/>
        <v>0.01</v>
      </c>
      <c r="M151" s="73" t="str">
        <f t="shared" si="20"/>
        <v/>
      </c>
      <c r="N151" s="26"/>
      <c r="O151" s="24"/>
      <c r="P151" s="25"/>
    </row>
    <row r="152" spans="1:16" s="3" customFormat="1" ht="12" outlineLevel="1" x14ac:dyDescent="0.2">
      <c r="A152" s="28" t="s">
        <v>268</v>
      </c>
      <c r="B152" s="200" t="s">
        <v>269</v>
      </c>
      <c r="C152" s="201"/>
      <c r="D152" s="201"/>
      <c r="E152" s="201"/>
      <c r="F152" s="201"/>
      <c r="G152" s="201"/>
      <c r="H152" s="202"/>
      <c r="I152" s="29" t="s">
        <v>88</v>
      </c>
      <c r="J152" s="74">
        <f>SUM(J153:J156)</f>
        <v>31.975010268028068</v>
      </c>
      <c r="K152" s="74">
        <f>SUM(K153:K156)</f>
        <v>55.124780409999985</v>
      </c>
      <c r="L152" s="74">
        <f t="shared" si="19"/>
        <v>23.149770141971917</v>
      </c>
      <c r="M152" s="75">
        <f t="shared" si="20"/>
        <v>1.723995706269388</v>
      </c>
      <c r="N152" s="32"/>
      <c r="O152" s="24"/>
      <c r="P152" s="25"/>
    </row>
    <row r="153" spans="1:16" s="3" customFormat="1" ht="12" outlineLevel="1" x14ac:dyDescent="0.2">
      <c r="A153" s="12" t="s">
        <v>594</v>
      </c>
      <c r="B153" s="135" t="s">
        <v>595</v>
      </c>
      <c r="C153" s="136"/>
      <c r="D153" s="136"/>
      <c r="E153" s="136"/>
      <c r="F153" s="136"/>
      <c r="G153" s="136"/>
      <c r="H153" s="137"/>
      <c r="I153" s="13" t="s">
        <v>88</v>
      </c>
      <c r="J153" s="71">
        <v>19.36</v>
      </c>
      <c r="K153" s="72">
        <v>19.491365689999999</v>
      </c>
      <c r="L153" s="72">
        <f t="shared" si="19"/>
        <v>0.13136568999999909</v>
      </c>
      <c r="M153" s="73">
        <f t="shared" si="20"/>
        <v>1.0067854178719007</v>
      </c>
      <c r="N153" s="26"/>
      <c r="O153" s="24"/>
      <c r="P153" s="25"/>
    </row>
    <row r="154" spans="1:16" s="3" customFormat="1" ht="12" outlineLevel="1" x14ac:dyDescent="0.2">
      <c r="A154" s="12" t="s">
        <v>596</v>
      </c>
      <c r="B154" s="123" t="s">
        <v>597</v>
      </c>
      <c r="C154" s="124"/>
      <c r="D154" s="124"/>
      <c r="E154" s="124"/>
      <c r="F154" s="124"/>
      <c r="G154" s="124"/>
      <c r="H154" s="125"/>
      <c r="I154" s="13" t="s">
        <v>88</v>
      </c>
      <c r="J154" s="71"/>
      <c r="K154" s="72"/>
      <c r="L154" s="72">
        <f t="shared" si="19"/>
        <v>0</v>
      </c>
      <c r="M154" s="73" t="str">
        <f t="shared" si="20"/>
        <v/>
      </c>
      <c r="N154" s="26"/>
      <c r="O154" s="24"/>
      <c r="P154" s="25"/>
    </row>
    <row r="155" spans="1:16" s="3" customFormat="1" ht="12" outlineLevel="1" x14ac:dyDescent="0.2">
      <c r="A155" s="12" t="s">
        <v>598</v>
      </c>
      <c r="B155" s="123" t="s">
        <v>273</v>
      </c>
      <c r="C155" s="124"/>
      <c r="D155" s="124"/>
      <c r="E155" s="124"/>
      <c r="F155" s="124"/>
      <c r="G155" s="124"/>
      <c r="H155" s="125"/>
      <c r="I155" s="13" t="s">
        <v>88</v>
      </c>
      <c r="J155" s="71"/>
      <c r="K155" s="72"/>
      <c r="L155" s="72">
        <f t="shared" si="19"/>
        <v>0</v>
      </c>
      <c r="M155" s="73" t="str">
        <f t="shared" si="20"/>
        <v/>
      </c>
      <c r="N155" s="26"/>
      <c r="O155" s="24"/>
      <c r="P155" s="25"/>
    </row>
    <row r="156" spans="1:16" s="3" customFormat="1" ht="12" outlineLevel="1" x14ac:dyDescent="0.2">
      <c r="A156" s="12" t="s">
        <v>599</v>
      </c>
      <c r="B156" s="123" t="s">
        <v>600</v>
      </c>
      <c r="C156" s="124"/>
      <c r="D156" s="124"/>
      <c r="E156" s="124"/>
      <c r="F156" s="124"/>
      <c r="G156" s="124"/>
      <c r="H156" s="125"/>
      <c r="I156" s="13" t="s">
        <v>88</v>
      </c>
      <c r="J156" s="72">
        <f>J137-J153</f>
        <v>12.615010268028069</v>
      </c>
      <c r="K156" s="72">
        <f>K137-K153</f>
        <v>35.63341471999999</v>
      </c>
      <c r="L156" s="72">
        <f t="shared" si="19"/>
        <v>23.018404451971922</v>
      </c>
      <c r="M156" s="73">
        <f t="shared" si="20"/>
        <v>2.8246837666324049</v>
      </c>
      <c r="N156" s="26"/>
      <c r="O156" s="24"/>
      <c r="P156" s="25"/>
    </row>
    <row r="157" spans="1:16" s="3" customFormat="1" ht="12" outlineLevel="1" x14ac:dyDescent="0.2">
      <c r="A157" s="28" t="s">
        <v>601</v>
      </c>
      <c r="B157" s="200" t="s">
        <v>179</v>
      </c>
      <c r="C157" s="201"/>
      <c r="D157" s="201"/>
      <c r="E157" s="201"/>
      <c r="F157" s="201"/>
      <c r="G157" s="201"/>
      <c r="H157" s="202"/>
      <c r="I157" s="29" t="s">
        <v>299</v>
      </c>
      <c r="J157" s="74"/>
      <c r="K157" s="74"/>
      <c r="L157" s="74">
        <f t="shared" si="19"/>
        <v>0</v>
      </c>
      <c r="M157" s="75" t="str">
        <f t="shared" si="20"/>
        <v/>
      </c>
      <c r="N157" s="32"/>
      <c r="O157" s="24"/>
      <c r="P157" s="25"/>
    </row>
    <row r="158" spans="1:16" s="3" customFormat="1" ht="24" customHeight="1" outlineLevel="1" x14ac:dyDescent="0.2">
      <c r="A158" s="12" t="s">
        <v>602</v>
      </c>
      <c r="B158" s="174" t="s">
        <v>603</v>
      </c>
      <c r="C158" s="175"/>
      <c r="D158" s="175"/>
      <c r="E158" s="175"/>
      <c r="F158" s="175"/>
      <c r="G158" s="175"/>
      <c r="H158" s="176"/>
      <c r="I158" s="13" t="s">
        <v>88</v>
      </c>
      <c r="J158" s="72">
        <f>J107+J67+J103</f>
        <v>32.397010268028069</v>
      </c>
      <c r="K158" s="72">
        <f>K107+K67+K103</f>
        <v>72.287108999999987</v>
      </c>
      <c r="L158" s="72">
        <f t="shared" si="19"/>
        <v>39.890098731971918</v>
      </c>
      <c r="M158" s="73">
        <f t="shared" si="20"/>
        <v>2.2312895048633119</v>
      </c>
      <c r="N158" s="26"/>
      <c r="O158" s="24"/>
      <c r="P158" s="25"/>
    </row>
    <row r="159" spans="1:16" s="3" customFormat="1" ht="12" outlineLevel="1" x14ac:dyDescent="0.2">
      <c r="A159" s="12" t="s">
        <v>604</v>
      </c>
      <c r="B159" s="135" t="s">
        <v>605</v>
      </c>
      <c r="C159" s="136"/>
      <c r="D159" s="136"/>
      <c r="E159" s="136"/>
      <c r="F159" s="136"/>
      <c r="G159" s="136"/>
      <c r="H159" s="137"/>
      <c r="I159" s="13" t="s">
        <v>88</v>
      </c>
      <c r="J159" s="71">
        <v>0</v>
      </c>
      <c r="K159" s="72">
        <v>0</v>
      </c>
      <c r="L159" s="72">
        <f t="shared" si="19"/>
        <v>0</v>
      </c>
      <c r="M159" s="73" t="str">
        <f t="shared" si="20"/>
        <v/>
      </c>
      <c r="N159" s="26"/>
      <c r="O159" s="24"/>
      <c r="P159" s="25"/>
    </row>
    <row r="160" spans="1:16" s="3" customFormat="1" ht="12" outlineLevel="1" x14ac:dyDescent="0.2">
      <c r="A160" s="12" t="s">
        <v>606</v>
      </c>
      <c r="B160" s="206" t="s">
        <v>607</v>
      </c>
      <c r="C160" s="207"/>
      <c r="D160" s="207"/>
      <c r="E160" s="207"/>
      <c r="F160" s="207"/>
      <c r="G160" s="207"/>
      <c r="H160" s="208"/>
      <c r="I160" s="13" t="s">
        <v>88</v>
      </c>
      <c r="J160" s="71">
        <v>0</v>
      </c>
      <c r="K160" s="72">
        <v>0</v>
      </c>
      <c r="L160" s="72">
        <f>K160-J160</f>
        <v>0</v>
      </c>
      <c r="M160" s="73" t="str">
        <f t="shared" si="20"/>
        <v/>
      </c>
      <c r="N160" s="26"/>
      <c r="O160" s="24"/>
      <c r="P160" s="25"/>
    </row>
    <row r="161" spans="1:16" s="3" customFormat="1" ht="12" outlineLevel="1" x14ac:dyDescent="0.2">
      <c r="A161" s="12" t="s">
        <v>608</v>
      </c>
      <c r="B161" s="135" t="s">
        <v>609</v>
      </c>
      <c r="C161" s="136"/>
      <c r="D161" s="136"/>
      <c r="E161" s="136"/>
      <c r="F161" s="136"/>
      <c r="G161" s="136"/>
      <c r="H161" s="137"/>
      <c r="I161" s="13" t="s">
        <v>88</v>
      </c>
      <c r="J161" s="71">
        <v>0</v>
      </c>
      <c r="K161" s="72">
        <v>0</v>
      </c>
      <c r="L161" s="72">
        <f t="shared" si="19"/>
        <v>0</v>
      </c>
      <c r="M161" s="73" t="str">
        <f t="shared" si="20"/>
        <v/>
      </c>
      <c r="N161" s="26"/>
      <c r="O161" s="24"/>
      <c r="P161" s="25"/>
    </row>
    <row r="162" spans="1:16" s="3" customFormat="1" ht="12" outlineLevel="1" x14ac:dyDescent="0.2">
      <c r="A162" s="12" t="s">
        <v>610</v>
      </c>
      <c r="B162" s="206" t="s">
        <v>611</v>
      </c>
      <c r="C162" s="207"/>
      <c r="D162" s="207"/>
      <c r="E162" s="207"/>
      <c r="F162" s="207"/>
      <c r="G162" s="207"/>
      <c r="H162" s="208"/>
      <c r="I162" s="13" t="s">
        <v>88</v>
      </c>
      <c r="J162" s="71">
        <v>0</v>
      </c>
      <c r="K162" s="72">
        <v>0</v>
      </c>
      <c r="L162" s="72">
        <f t="shared" si="19"/>
        <v>0</v>
      </c>
      <c r="M162" s="73" t="str">
        <f t="shared" si="20"/>
        <v/>
      </c>
      <c r="N162" s="26"/>
      <c r="O162" s="24"/>
      <c r="P162" s="25"/>
    </row>
    <row r="163" spans="1:16" s="3" customFormat="1" ht="24" customHeight="1" outlineLevel="1" thickBot="1" x14ac:dyDescent="0.25">
      <c r="A163" s="14" t="s">
        <v>612</v>
      </c>
      <c r="B163" s="203" t="s">
        <v>613</v>
      </c>
      <c r="C163" s="204"/>
      <c r="D163" s="204"/>
      <c r="E163" s="204"/>
      <c r="F163" s="204"/>
      <c r="G163" s="204"/>
      <c r="H163" s="205"/>
      <c r="I163" s="15" t="s">
        <v>299</v>
      </c>
      <c r="J163" s="79">
        <f t="shared" ref="J163" si="21">J161/J158</f>
        <v>0</v>
      </c>
      <c r="K163" s="80">
        <v>0</v>
      </c>
      <c r="L163" s="80">
        <f t="shared" si="19"/>
        <v>0</v>
      </c>
      <c r="M163" s="81" t="str">
        <f t="shared" si="20"/>
        <v/>
      </c>
      <c r="N163" s="36"/>
      <c r="O163" s="24"/>
      <c r="P163" s="25"/>
    </row>
    <row r="164" spans="1:16" ht="16.5" thickBot="1" x14ac:dyDescent="0.3">
      <c r="A164" s="209" t="s">
        <v>614</v>
      </c>
      <c r="B164" s="210"/>
      <c r="C164" s="210"/>
      <c r="D164" s="210"/>
      <c r="E164" s="210"/>
      <c r="F164" s="210"/>
      <c r="G164" s="210"/>
      <c r="H164" s="210"/>
      <c r="I164" s="210"/>
      <c r="J164" s="210"/>
      <c r="K164" s="210"/>
      <c r="L164" s="210"/>
      <c r="M164" s="210"/>
      <c r="N164" s="211"/>
      <c r="O164" s="20"/>
      <c r="P164" s="25"/>
    </row>
    <row r="165" spans="1:16" s="3" customFormat="1" ht="12" outlineLevel="1" x14ac:dyDescent="0.2">
      <c r="A165" s="21" t="s">
        <v>615</v>
      </c>
      <c r="B165" s="171" t="s">
        <v>616</v>
      </c>
      <c r="C165" s="172"/>
      <c r="D165" s="172"/>
      <c r="E165" s="172"/>
      <c r="F165" s="172"/>
      <c r="G165" s="172"/>
      <c r="H165" s="173"/>
      <c r="I165" s="22" t="s">
        <v>88</v>
      </c>
      <c r="J165" s="82">
        <f t="shared" ref="J165" si="22">SUM(J166,J170:J176,J179,J182)</f>
        <v>706.73415599999987</v>
      </c>
      <c r="K165" s="82">
        <f>SUM(K166,K170:K176,K179,K182)</f>
        <v>608.47051288</v>
      </c>
      <c r="L165" s="69">
        <f t="shared" ref="L165:L228" si="23">K165-J165</f>
        <v>-98.26364311999987</v>
      </c>
      <c r="M165" s="70">
        <f t="shared" ref="M165:M228" si="24">IFERROR(K165/J165,"")</f>
        <v>0.86096095358379721</v>
      </c>
      <c r="N165" s="37"/>
      <c r="O165" s="24"/>
      <c r="P165" s="25"/>
    </row>
    <row r="166" spans="1:16" s="3" customFormat="1" ht="12" outlineLevel="1" x14ac:dyDescent="0.2">
      <c r="A166" s="12" t="s">
        <v>617</v>
      </c>
      <c r="B166" s="123" t="s">
        <v>90</v>
      </c>
      <c r="C166" s="124"/>
      <c r="D166" s="124"/>
      <c r="E166" s="124"/>
      <c r="F166" s="124"/>
      <c r="G166" s="124"/>
      <c r="H166" s="125"/>
      <c r="I166" s="13" t="s">
        <v>88</v>
      </c>
      <c r="J166" s="72">
        <v>0</v>
      </c>
      <c r="K166" s="72">
        <v>0</v>
      </c>
      <c r="L166" s="72">
        <f t="shared" si="23"/>
        <v>0</v>
      </c>
      <c r="M166" s="73" t="str">
        <f t="shared" si="24"/>
        <v/>
      </c>
      <c r="N166" s="26"/>
      <c r="O166" s="24"/>
      <c r="P166" s="25"/>
    </row>
    <row r="167" spans="1:16" s="3" customFormat="1" ht="24" customHeight="1" outlineLevel="1" x14ac:dyDescent="0.2">
      <c r="A167" s="12" t="s">
        <v>618</v>
      </c>
      <c r="B167" s="114" t="s">
        <v>92</v>
      </c>
      <c r="C167" s="115"/>
      <c r="D167" s="115"/>
      <c r="E167" s="115"/>
      <c r="F167" s="115"/>
      <c r="G167" s="115"/>
      <c r="H167" s="116"/>
      <c r="I167" s="13" t="s">
        <v>88</v>
      </c>
      <c r="J167" s="72"/>
      <c r="K167" s="72"/>
      <c r="L167" s="72">
        <f t="shared" si="23"/>
        <v>0</v>
      </c>
      <c r="M167" s="73" t="str">
        <f t="shared" si="24"/>
        <v/>
      </c>
      <c r="N167" s="26"/>
      <c r="O167" s="24"/>
      <c r="P167" s="25"/>
    </row>
    <row r="168" spans="1:16" s="3" customFormat="1" ht="24" customHeight="1" outlineLevel="1" x14ac:dyDescent="0.2">
      <c r="A168" s="12" t="s">
        <v>619</v>
      </c>
      <c r="B168" s="114" t="s">
        <v>94</v>
      </c>
      <c r="C168" s="115"/>
      <c r="D168" s="115"/>
      <c r="E168" s="115"/>
      <c r="F168" s="115"/>
      <c r="G168" s="115"/>
      <c r="H168" s="116"/>
      <c r="I168" s="13" t="s">
        <v>88</v>
      </c>
      <c r="J168" s="72"/>
      <c r="K168" s="72"/>
      <c r="L168" s="72">
        <f t="shared" si="23"/>
        <v>0</v>
      </c>
      <c r="M168" s="73" t="str">
        <f t="shared" si="24"/>
        <v/>
      </c>
      <c r="N168" s="26"/>
      <c r="O168" s="24"/>
      <c r="P168" s="25"/>
    </row>
    <row r="169" spans="1:16" s="3" customFormat="1" ht="24" customHeight="1" outlineLevel="1" x14ac:dyDescent="0.2">
      <c r="A169" s="12" t="s">
        <v>620</v>
      </c>
      <c r="B169" s="114" t="s">
        <v>96</v>
      </c>
      <c r="C169" s="115"/>
      <c r="D169" s="115"/>
      <c r="E169" s="115"/>
      <c r="F169" s="115"/>
      <c r="G169" s="115"/>
      <c r="H169" s="116"/>
      <c r="I169" s="13" t="s">
        <v>88</v>
      </c>
      <c r="J169" s="72"/>
      <c r="K169" s="72"/>
      <c r="L169" s="72">
        <f t="shared" si="23"/>
        <v>0</v>
      </c>
      <c r="M169" s="73" t="str">
        <f t="shared" si="24"/>
        <v/>
      </c>
      <c r="N169" s="26"/>
      <c r="O169" s="24"/>
      <c r="P169" s="25"/>
    </row>
    <row r="170" spans="1:16" s="3" customFormat="1" ht="12" outlineLevel="1" x14ac:dyDescent="0.2">
      <c r="A170" s="12" t="s">
        <v>621</v>
      </c>
      <c r="B170" s="123" t="s">
        <v>98</v>
      </c>
      <c r="C170" s="124"/>
      <c r="D170" s="124"/>
      <c r="E170" s="124"/>
      <c r="F170" s="124"/>
      <c r="G170" s="124"/>
      <c r="H170" s="125"/>
      <c r="I170" s="13" t="s">
        <v>88</v>
      </c>
      <c r="J170" s="72"/>
      <c r="K170" s="72"/>
      <c r="L170" s="72">
        <f t="shared" si="23"/>
        <v>0</v>
      </c>
      <c r="M170" s="73" t="str">
        <f t="shared" si="24"/>
        <v/>
      </c>
      <c r="N170" s="26"/>
      <c r="O170" s="24"/>
      <c r="P170" s="25"/>
    </row>
    <row r="171" spans="1:16" s="3" customFormat="1" ht="12" outlineLevel="1" x14ac:dyDescent="0.2">
      <c r="A171" s="12" t="s">
        <v>622</v>
      </c>
      <c r="B171" s="123" t="s">
        <v>100</v>
      </c>
      <c r="C171" s="124"/>
      <c r="D171" s="124"/>
      <c r="E171" s="124"/>
      <c r="F171" s="124"/>
      <c r="G171" s="124"/>
      <c r="H171" s="125"/>
      <c r="I171" s="13" t="s">
        <v>88</v>
      </c>
      <c r="J171" s="72"/>
      <c r="K171" s="72"/>
      <c r="L171" s="72">
        <f t="shared" si="23"/>
        <v>0</v>
      </c>
      <c r="M171" s="73" t="str">
        <f t="shared" si="24"/>
        <v/>
      </c>
      <c r="N171" s="26"/>
      <c r="O171" s="24"/>
      <c r="P171" s="25"/>
    </row>
    <row r="172" spans="1:16" s="3" customFormat="1" ht="12" outlineLevel="1" x14ac:dyDescent="0.2">
      <c r="A172" s="12" t="s">
        <v>623</v>
      </c>
      <c r="B172" s="123" t="s">
        <v>102</v>
      </c>
      <c r="C172" s="124"/>
      <c r="D172" s="124"/>
      <c r="E172" s="124"/>
      <c r="F172" s="124"/>
      <c r="G172" s="124"/>
      <c r="H172" s="125"/>
      <c r="I172" s="13" t="s">
        <v>88</v>
      </c>
      <c r="J172" s="72"/>
      <c r="K172" s="72"/>
      <c r="L172" s="72">
        <f t="shared" si="23"/>
        <v>0</v>
      </c>
      <c r="M172" s="73" t="str">
        <f t="shared" si="24"/>
        <v/>
      </c>
      <c r="N172" s="26"/>
      <c r="O172" s="24"/>
      <c r="P172" s="25"/>
    </row>
    <row r="173" spans="1:16" s="3" customFormat="1" ht="12" outlineLevel="1" x14ac:dyDescent="0.2">
      <c r="A173" s="12" t="s">
        <v>624</v>
      </c>
      <c r="B173" s="123" t="s">
        <v>104</v>
      </c>
      <c r="C173" s="124"/>
      <c r="D173" s="124"/>
      <c r="E173" s="124"/>
      <c r="F173" s="124"/>
      <c r="G173" s="124"/>
      <c r="H173" s="125"/>
      <c r="I173" s="13" t="s">
        <v>88</v>
      </c>
      <c r="J173" s="72"/>
      <c r="K173" s="72"/>
      <c r="L173" s="72">
        <f t="shared" si="23"/>
        <v>0</v>
      </c>
      <c r="M173" s="73" t="str">
        <f t="shared" si="24"/>
        <v/>
      </c>
      <c r="N173" s="26"/>
      <c r="O173" s="24"/>
      <c r="P173" s="25"/>
    </row>
    <row r="174" spans="1:16" s="3" customFormat="1" ht="12" outlineLevel="1" x14ac:dyDescent="0.2">
      <c r="A174" s="12" t="s">
        <v>625</v>
      </c>
      <c r="B174" s="123" t="s">
        <v>106</v>
      </c>
      <c r="C174" s="124"/>
      <c r="D174" s="124"/>
      <c r="E174" s="124"/>
      <c r="F174" s="124"/>
      <c r="G174" s="124"/>
      <c r="H174" s="125"/>
      <c r="I174" s="13" t="s">
        <v>88</v>
      </c>
      <c r="J174" s="72">
        <v>706.73415599999987</v>
      </c>
      <c r="K174" s="72">
        <f>658.809356-K201-K220</f>
        <v>608.47051288</v>
      </c>
      <c r="L174" s="72">
        <f t="shared" si="23"/>
        <v>-98.26364311999987</v>
      </c>
      <c r="M174" s="73">
        <f t="shared" si="24"/>
        <v>0.86096095358379721</v>
      </c>
      <c r="N174" s="26"/>
      <c r="O174" s="24"/>
      <c r="P174" s="25"/>
    </row>
    <row r="175" spans="1:16" s="3" customFormat="1" ht="12" outlineLevel="1" x14ac:dyDescent="0.2">
      <c r="A175" s="12" t="s">
        <v>626</v>
      </c>
      <c r="B175" s="123" t="s">
        <v>108</v>
      </c>
      <c r="C175" s="124"/>
      <c r="D175" s="124"/>
      <c r="E175" s="124"/>
      <c r="F175" s="124"/>
      <c r="G175" s="124"/>
      <c r="H175" s="125"/>
      <c r="I175" s="13" t="s">
        <v>88</v>
      </c>
      <c r="J175" s="72"/>
      <c r="K175" s="72"/>
      <c r="L175" s="72">
        <f t="shared" si="23"/>
        <v>0</v>
      </c>
      <c r="M175" s="73" t="str">
        <f t="shared" si="24"/>
        <v/>
      </c>
      <c r="N175" s="26"/>
      <c r="O175" s="24"/>
      <c r="P175" s="25"/>
    </row>
    <row r="176" spans="1:16" s="3" customFormat="1" ht="24" customHeight="1" outlineLevel="1" x14ac:dyDescent="0.2">
      <c r="A176" s="12" t="s">
        <v>627</v>
      </c>
      <c r="B176" s="174" t="s">
        <v>110</v>
      </c>
      <c r="C176" s="175"/>
      <c r="D176" s="175"/>
      <c r="E176" s="175"/>
      <c r="F176" s="175"/>
      <c r="G176" s="175"/>
      <c r="H176" s="176"/>
      <c r="I176" s="13" t="s">
        <v>88</v>
      </c>
      <c r="J176" s="72">
        <v>0</v>
      </c>
      <c r="K176" s="72">
        <v>0</v>
      </c>
      <c r="L176" s="72">
        <f t="shared" si="23"/>
        <v>0</v>
      </c>
      <c r="M176" s="73" t="str">
        <f t="shared" si="24"/>
        <v/>
      </c>
      <c r="N176" s="26"/>
      <c r="O176" s="24"/>
      <c r="P176" s="25"/>
    </row>
    <row r="177" spans="1:17" s="3" customFormat="1" ht="12" outlineLevel="1" x14ac:dyDescent="0.2">
      <c r="A177" s="12" t="s">
        <v>628</v>
      </c>
      <c r="B177" s="111" t="s">
        <v>112</v>
      </c>
      <c r="C177" s="112"/>
      <c r="D177" s="112"/>
      <c r="E177" s="112"/>
      <c r="F177" s="112"/>
      <c r="G177" s="112"/>
      <c r="H177" s="113"/>
      <c r="I177" s="13" t="s">
        <v>88</v>
      </c>
      <c r="J177" s="72"/>
      <c r="K177" s="72"/>
      <c r="L177" s="72">
        <f t="shared" si="23"/>
        <v>0</v>
      </c>
      <c r="M177" s="73" t="str">
        <f t="shared" si="24"/>
        <v/>
      </c>
      <c r="N177" s="26"/>
      <c r="O177" s="24"/>
      <c r="P177" s="25"/>
    </row>
    <row r="178" spans="1:17" s="3" customFormat="1" ht="12" outlineLevel="1" x14ac:dyDescent="0.2">
      <c r="A178" s="12" t="s">
        <v>629</v>
      </c>
      <c r="B178" s="111" t="s">
        <v>114</v>
      </c>
      <c r="C178" s="112"/>
      <c r="D178" s="112"/>
      <c r="E178" s="112"/>
      <c r="F178" s="112"/>
      <c r="G178" s="112"/>
      <c r="H178" s="113"/>
      <c r="I178" s="13" t="s">
        <v>88</v>
      </c>
      <c r="J178" s="72"/>
      <c r="K178" s="72"/>
      <c r="L178" s="72">
        <f t="shared" si="23"/>
        <v>0</v>
      </c>
      <c r="M178" s="73" t="str">
        <f t="shared" si="24"/>
        <v/>
      </c>
      <c r="N178" s="26"/>
      <c r="O178" s="24"/>
      <c r="P178" s="25"/>
    </row>
    <row r="179" spans="1:17" s="3" customFormat="1" ht="24" customHeight="1" outlineLevel="1" x14ac:dyDescent="0.2">
      <c r="A179" s="12" t="s">
        <v>630</v>
      </c>
      <c r="B179" s="174" t="s">
        <v>631</v>
      </c>
      <c r="C179" s="175"/>
      <c r="D179" s="175"/>
      <c r="E179" s="175"/>
      <c r="F179" s="175"/>
      <c r="G179" s="175"/>
      <c r="H179" s="176"/>
      <c r="I179" s="13" t="s">
        <v>88</v>
      </c>
      <c r="J179" s="72">
        <v>0</v>
      </c>
      <c r="K179" s="72">
        <v>0</v>
      </c>
      <c r="L179" s="72">
        <f t="shared" si="23"/>
        <v>0</v>
      </c>
      <c r="M179" s="73" t="str">
        <f t="shared" si="24"/>
        <v/>
      </c>
      <c r="N179" s="26"/>
      <c r="O179" s="24"/>
      <c r="P179" s="25"/>
    </row>
    <row r="180" spans="1:17" s="3" customFormat="1" ht="12" outlineLevel="1" x14ac:dyDescent="0.2">
      <c r="A180" s="12" t="s">
        <v>632</v>
      </c>
      <c r="B180" s="111" t="s">
        <v>633</v>
      </c>
      <c r="C180" s="112"/>
      <c r="D180" s="112"/>
      <c r="E180" s="112"/>
      <c r="F180" s="112"/>
      <c r="G180" s="112"/>
      <c r="H180" s="113"/>
      <c r="I180" s="13" t="s">
        <v>88</v>
      </c>
      <c r="J180" s="72"/>
      <c r="K180" s="72"/>
      <c r="L180" s="72">
        <f t="shared" si="23"/>
        <v>0</v>
      </c>
      <c r="M180" s="73" t="str">
        <f t="shared" si="24"/>
        <v/>
      </c>
      <c r="N180" s="26"/>
      <c r="O180" s="24"/>
      <c r="P180" s="25"/>
    </row>
    <row r="181" spans="1:17" s="3" customFormat="1" ht="12" outlineLevel="1" x14ac:dyDescent="0.2">
      <c r="A181" s="12" t="s">
        <v>634</v>
      </c>
      <c r="B181" s="111" t="s">
        <v>635</v>
      </c>
      <c r="C181" s="112"/>
      <c r="D181" s="112"/>
      <c r="E181" s="112"/>
      <c r="F181" s="112"/>
      <c r="G181" s="112"/>
      <c r="H181" s="113"/>
      <c r="I181" s="13" t="s">
        <v>88</v>
      </c>
      <c r="J181" s="72"/>
      <c r="K181" s="72"/>
      <c r="L181" s="72">
        <f t="shared" si="23"/>
        <v>0</v>
      </c>
      <c r="M181" s="73" t="str">
        <f t="shared" si="24"/>
        <v/>
      </c>
      <c r="N181" s="26"/>
      <c r="O181" s="24"/>
      <c r="P181" s="25"/>
    </row>
    <row r="182" spans="1:17" s="3" customFormat="1" ht="12" outlineLevel="1" x14ac:dyDescent="0.2">
      <c r="A182" s="12" t="s">
        <v>636</v>
      </c>
      <c r="B182" s="123" t="s">
        <v>116</v>
      </c>
      <c r="C182" s="124"/>
      <c r="D182" s="124"/>
      <c r="E182" s="124"/>
      <c r="F182" s="124"/>
      <c r="G182" s="124"/>
      <c r="H182" s="125"/>
      <c r="I182" s="13" t="s">
        <v>88</v>
      </c>
      <c r="J182" s="72">
        <v>0</v>
      </c>
      <c r="K182" s="72">
        <v>0</v>
      </c>
      <c r="L182" s="72">
        <f t="shared" si="23"/>
        <v>0</v>
      </c>
      <c r="M182" s="73" t="str">
        <f t="shared" si="24"/>
        <v/>
      </c>
      <c r="N182" s="26"/>
      <c r="O182" s="24"/>
      <c r="P182" s="25"/>
    </row>
    <row r="183" spans="1:17" s="3" customFormat="1" ht="12" outlineLevel="1" x14ac:dyDescent="0.2">
      <c r="A183" s="28" t="s">
        <v>637</v>
      </c>
      <c r="B183" s="200" t="s">
        <v>638</v>
      </c>
      <c r="C183" s="201"/>
      <c r="D183" s="201"/>
      <c r="E183" s="201"/>
      <c r="F183" s="201"/>
      <c r="G183" s="201"/>
      <c r="H183" s="202"/>
      <c r="I183" s="29" t="s">
        <v>88</v>
      </c>
      <c r="J183" s="76">
        <f>SUM(J184:J185,J189:J194,J196:J200)</f>
        <v>597.21844599999986</v>
      </c>
      <c r="K183" s="76">
        <f>SUM(K184:K185,K189:K194,K196:K200)-K208-K233</f>
        <v>638.33255833999999</v>
      </c>
      <c r="L183" s="74">
        <f t="shared" si="23"/>
        <v>41.114112340000133</v>
      </c>
      <c r="M183" s="75">
        <f t="shared" si="24"/>
        <v>1.0688426699064151</v>
      </c>
      <c r="N183" s="32"/>
      <c r="O183" s="24"/>
      <c r="P183" s="25"/>
      <c r="Q183" s="25"/>
    </row>
    <row r="184" spans="1:17" s="3" customFormat="1" ht="12" outlineLevel="1" x14ac:dyDescent="0.2">
      <c r="A184" s="12" t="s">
        <v>639</v>
      </c>
      <c r="B184" s="123" t="s">
        <v>640</v>
      </c>
      <c r="C184" s="124"/>
      <c r="D184" s="124"/>
      <c r="E184" s="124"/>
      <c r="F184" s="124"/>
      <c r="G184" s="124"/>
      <c r="H184" s="125"/>
      <c r="I184" s="13" t="s">
        <v>88</v>
      </c>
      <c r="J184" s="72"/>
      <c r="K184" s="72"/>
      <c r="L184" s="72">
        <f t="shared" si="23"/>
        <v>0</v>
      </c>
      <c r="M184" s="73" t="str">
        <f t="shared" si="24"/>
        <v/>
      </c>
      <c r="N184" s="26"/>
      <c r="O184" s="24"/>
      <c r="P184" s="25"/>
    </row>
    <row r="185" spans="1:17" s="3" customFormat="1" ht="12" outlineLevel="1" x14ac:dyDescent="0.2">
      <c r="A185" s="12" t="s">
        <v>641</v>
      </c>
      <c r="B185" s="123" t="s">
        <v>642</v>
      </c>
      <c r="C185" s="124"/>
      <c r="D185" s="124"/>
      <c r="E185" s="124"/>
      <c r="F185" s="124"/>
      <c r="G185" s="124"/>
      <c r="H185" s="125"/>
      <c r="I185" s="13" t="s">
        <v>88</v>
      </c>
      <c r="J185" s="72">
        <f t="shared" ref="J185" si="25">SUM(J186:J188)</f>
        <v>263.08920000000001</v>
      </c>
      <c r="K185" s="72">
        <f>K186</f>
        <v>256.29557878000003</v>
      </c>
      <c r="L185" s="72">
        <f t="shared" si="23"/>
        <v>-6.7936212199999773</v>
      </c>
      <c r="M185" s="73">
        <f t="shared" si="24"/>
        <v>0.97417749865824987</v>
      </c>
      <c r="N185" s="26"/>
      <c r="O185" s="24"/>
      <c r="P185" s="25"/>
    </row>
    <row r="186" spans="1:17" s="3" customFormat="1" ht="12" outlineLevel="1" x14ac:dyDescent="0.2">
      <c r="A186" s="12" t="s">
        <v>643</v>
      </c>
      <c r="B186" s="111" t="s">
        <v>347</v>
      </c>
      <c r="C186" s="112"/>
      <c r="D186" s="112"/>
      <c r="E186" s="112"/>
      <c r="F186" s="112"/>
      <c r="G186" s="112"/>
      <c r="H186" s="113"/>
      <c r="I186" s="13" t="s">
        <v>88</v>
      </c>
      <c r="J186" s="72">
        <f t="shared" ref="J186" si="26">J54*1.2</f>
        <v>263.08920000000001</v>
      </c>
      <c r="K186" s="72">
        <v>256.29557878000003</v>
      </c>
      <c r="L186" s="72">
        <f t="shared" si="23"/>
        <v>-6.7936212199999773</v>
      </c>
      <c r="M186" s="73">
        <f t="shared" si="24"/>
        <v>0.97417749865824987</v>
      </c>
      <c r="N186" s="26"/>
      <c r="O186" s="24"/>
      <c r="P186" s="25"/>
    </row>
    <row r="187" spans="1:17" s="3" customFormat="1" ht="12" outlineLevel="1" x14ac:dyDescent="0.2">
      <c r="A187" s="12" t="s">
        <v>644</v>
      </c>
      <c r="B187" s="111" t="s">
        <v>645</v>
      </c>
      <c r="C187" s="112"/>
      <c r="D187" s="112"/>
      <c r="E187" s="112"/>
      <c r="F187" s="112"/>
      <c r="G187" s="112"/>
      <c r="H187" s="113"/>
      <c r="I187" s="13" t="s">
        <v>88</v>
      </c>
      <c r="J187" s="72"/>
      <c r="K187" s="72"/>
      <c r="L187" s="72">
        <f t="shared" si="23"/>
        <v>0</v>
      </c>
      <c r="M187" s="73" t="str">
        <f t="shared" si="24"/>
        <v/>
      </c>
      <c r="N187" s="26"/>
      <c r="O187" s="24"/>
      <c r="P187" s="25"/>
    </row>
    <row r="188" spans="1:17" s="3" customFormat="1" ht="12" outlineLevel="1" x14ac:dyDescent="0.2">
      <c r="A188" s="12" t="s">
        <v>646</v>
      </c>
      <c r="B188" s="111" t="s">
        <v>647</v>
      </c>
      <c r="C188" s="112"/>
      <c r="D188" s="112"/>
      <c r="E188" s="112"/>
      <c r="F188" s="112"/>
      <c r="G188" s="112"/>
      <c r="H188" s="113"/>
      <c r="I188" s="13" t="s">
        <v>88</v>
      </c>
      <c r="J188" s="72"/>
      <c r="K188" s="72"/>
      <c r="L188" s="72">
        <f t="shared" si="23"/>
        <v>0</v>
      </c>
      <c r="M188" s="73" t="str">
        <f t="shared" si="24"/>
        <v/>
      </c>
      <c r="N188" s="26"/>
      <c r="O188" s="24"/>
      <c r="P188" s="25"/>
    </row>
    <row r="189" spans="1:17" s="3" customFormat="1" ht="24" customHeight="1" outlineLevel="1" x14ac:dyDescent="0.2">
      <c r="A189" s="12" t="s">
        <v>648</v>
      </c>
      <c r="B189" s="174" t="s">
        <v>649</v>
      </c>
      <c r="C189" s="175"/>
      <c r="D189" s="175"/>
      <c r="E189" s="175"/>
      <c r="F189" s="175"/>
      <c r="G189" s="175"/>
      <c r="H189" s="176"/>
      <c r="I189" s="13" t="s">
        <v>88</v>
      </c>
      <c r="J189" s="72"/>
      <c r="K189" s="72"/>
      <c r="L189" s="72">
        <f t="shared" si="23"/>
        <v>0</v>
      </c>
      <c r="M189" s="73" t="str">
        <f t="shared" si="24"/>
        <v/>
      </c>
      <c r="N189" s="26"/>
      <c r="O189" s="24"/>
      <c r="P189" s="25"/>
    </row>
    <row r="190" spans="1:17" s="3" customFormat="1" ht="24" customHeight="1" outlineLevel="1" x14ac:dyDescent="0.2">
      <c r="A190" s="12" t="s">
        <v>650</v>
      </c>
      <c r="B190" s="174" t="s">
        <v>651</v>
      </c>
      <c r="C190" s="175"/>
      <c r="D190" s="175"/>
      <c r="E190" s="175"/>
      <c r="F190" s="175"/>
      <c r="G190" s="175"/>
      <c r="H190" s="176"/>
      <c r="I190" s="13" t="s">
        <v>88</v>
      </c>
      <c r="J190" s="72">
        <f t="shared" ref="J190" si="27">J62*1.2</f>
        <v>188.46600000000001</v>
      </c>
      <c r="K190" s="72">
        <v>181.12572725999999</v>
      </c>
      <c r="L190" s="72">
        <f t="shared" si="23"/>
        <v>-7.3402727400000174</v>
      </c>
      <c r="M190" s="73">
        <f t="shared" si="24"/>
        <v>0.96105253605424845</v>
      </c>
      <c r="N190" s="26"/>
      <c r="O190" s="24"/>
      <c r="P190" s="25"/>
    </row>
    <row r="191" spans="1:17" s="3" customFormat="1" ht="12" outlineLevel="1" x14ac:dyDescent="0.2">
      <c r="A191" s="12" t="s">
        <v>652</v>
      </c>
      <c r="B191" s="123" t="s">
        <v>653</v>
      </c>
      <c r="C191" s="124"/>
      <c r="D191" s="124"/>
      <c r="E191" s="124"/>
      <c r="F191" s="124"/>
      <c r="G191" s="124"/>
      <c r="H191" s="125"/>
      <c r="I191" s="13" t="s">
        <v>88</v>
      </c>
      <c r="J191" s="72"/>
      <c r="K191" s="72"/>
      <c r="L191" s="72">
        <f t="shared" si="23"/>
        <v>0</v>
      </c>
      <c r="M191" s="73" t="str">
        <f t="shared" si="24"/>
        <v/>
      </c>
      <c r="N191" s="26"/>
      <c r="O191" s="24"/>
      <c r="P191" s="25"/>
    </row>
    <row r="192" spans="1:17" s="3" customFormat="1" ht="12" outlineLevel="1" x14ac:dyDescent="0.2">
      <c r="A192" s="12" t="s">
        <v>654</v>
      </c>
      <c r="B192" s="123" t="s">
        <v>655</v>
      </c>
      <c r="C192" s="124"/>
      <c r="D192" s="124"/>
      <c r="E192" s="124"/>
      <c r="F192" s="124"/>
      <c r="G192" s="124"/>
      <c r="H192" s="125"/>
      <c r="I192" s="13" t="s">
        <v>88</v>
      </c>
      <c r="J192" s="72">
        <f t="shared" ref="J192" si="28">J66/1.302</f>
        <v>56.411674347158211</v>
      </c>
      <c r="K192" s="72">
        <v>24.8</v>
      </c>
      <c r="L192" s="72">
        <f t="shared" si="23"/>
        <v>-31.61167434715821</v>
      </c>
      <c r="M192" s="73">
        <f t="shared" si="24"/>
        <v>0.4396253131467161</v>
      </c>
      <c r="N192" s="26"/>
      <c r="O192" s="33"/>
      <c r="P192" s="25"/>
    </row>
    <row r="193" spans="1:16" s="3" customFormat="1" ht="12" outlineLevel="1" x14ac:dyDescent="0.2">
      <c r="A193" s="12" t="s">
        <v>656</v>
      </c>
      <c r="B193" s="123" t="s">
        <v>657</v>
      </c>
      <c r="C193" s="124"/>
      <c r="D193" s="124"/>
      <c r="E193" s="124"/>
      <c r="F193" s="124"/>
      <c r="G193" s="124"/>
      <c r="H193" s="125"/>
      <c r="I193" s="13" t="s">
        <v>88</v>
      </c>
      <c r="J193" s="72">
        <f t="shared" ref="J193" si="29">J66-J192</f>
        <v>17.036325652841782</v>
      </c>
      <c r="K193" s="72">
        <v>7.71</v>
      </c>
      <c r="L193" s="72">
        <f t="shared" si="23"/>
        <v>-9.3263256528417813</v>
      </c>
      <c r="M193" s="73">
        <f t="shared" si="24"/>
        <v>0.45256237507492797</v>
      </c>
      <c r="N193" s="26"/>
      <c r="O193" s="24"/>
      <c r="P193" s="25"/>
    </row>
    <row r="194" spans="1:16" s="3" customFormat="1" ht="12" outlineLevel="1" x14ac:dyDescent="0.2">
      <c r="A194" s="12" t="s">
        <v>658</v>
      </c>
      <c r="B194" s="123" t="s">
        <v>659</v>
      </c>
      <c r="C194" s="124"/>
      <c r="D194" s="124"/>
      <c r="E194" s="124"/>
      <c r="F194" s="124"/>
      <c r="G194" s="124"/>
      <c r="H194" s="125"/>
      <c r="I194" s="13" t="s">
        <v>88</v>
      </c>
      <c r="J194" s="72">
        <v>30.795745999999951</v>
      </c>
      <c r="K194" s="72">
        <v>49.64</v>
      </c>
      <c r="L194" s="72">
        <f t="shared" si="23"/>
        <v>18.844254000000049</v>
      </c>
      <c r="M194" s="73">
        <f t="shared" si="24"/>
        <v>1.6119109438037345</v>
      </c>
      <c r="N194" s="26"/>
      <c r="O194" s="33"/>
      <c r="P194" s="25"/>
    </row>
    <row r="195" spans="1:16" s="3" customFormat="1" ht="12" outlineLevel="1" x14ac:dyDescent="0.2">
      <c r="A195" s="12" t="s">
        <v>660</v>
      </c>
      <c r="B195" s="111" t="s">
        <v>661</v>
      </c>
      <c r="C195" s="112"/>
      <c r="D195" s="112"/>
      <c r="E195" s="112"/>
      <c r="F195" s="112"/>
      <c r="G195" s="112"/>
      <c r="H195" s="113"/>
      <c r="I195" s="13" t="s">
        <v>88</v>
      </c>
      <c r="J195" s="72">
        <v>10.674385328716898</v>
      </c>
      <c r="K195" s="72">
        <v>18.049275000000002</v>
      </c>
      <c r="L195" s="72">
        <f t="shared" si="23"/>
        <v>7.3748896712831034</v>
      </c>
      <c r="M195" s="73">
        <f t="shared" si="24"/>
        <v>1.6908959573946347</v>
      </c>
      <c r="N195" s="26"/>
      <c r="O195" s="24"/>
      <c r="P195" s="25"/>
    </row>
    <row r="196" spans="1:16" s="3" customFormat="1" ht="12" outlineLevel="1" x14ac:dyDescent="0.2">
      <c r="A196" s="12" t="s">
        <v>662</v>
      </c>
      <c r="B196" s="123" t="s">
        <v>663</v>
      </c>
      <c r="C196" s="124"/>
      <c r="D196" s="124"/>
      <c r="E196" s="124"/>
      <c r="F196" s="124"/>
      <c r="G196" s="124"/>
      <c r="H196" s="125"/>
      <c r="I196" s="13" t="s">
        <v>88</v>
      </c>
      <c r="J196" s="72">
        <f t="shared" ref="J196" si="30">(J51-J53)*1.2</f>
        <v>3.4644000000000004</v>
      </c>
      <c r="K196" s="72">
        <v>1.85</v>
      </c>
      <c r="L196" s="72">
        <f t="shared" si="23"/>
        <v>-1.6144000000000003</v>
      </c>
      <c r="M196" s="73">
        <f t="shared" si="24"/>
        <v>0.5340030019628218</v>
      </c>
      <c r="N196" s="26"/>
      <c r="O196" s="24"/>
      <c r="P196" s="25"/>
    </row>
    <row r="197" spans="1:16" s="3" customFormat="1" ht="12" outlineLevel="1" x14ac:dyDescent="0.2">
      <c r="A197" s="12" t="s">
        <v>664</v>
      </c>
      <c r="B197" s="123" t="s">
        <v>665</v>
      </c>
      <c r="C197" s="124"/>
      <c r="D197" s="124"/>
      <c r="E197" s="124"/>
      <c r="F197" s="124"/>
      <c r="G197" s="124"/>
      <c r="H197" s="125"/>
      <c r="I197" s="13" t="s">
        <v>88</v>
      </c>
      <c r="J197" s="72">
        <f t="shared" ref="J197" si="31">SUM(J64:J65)*1.2</f>
        <v>8.2056000000000004</v>
      </c>
      <c r="K197" s="72">
        <v>8.75</v>
      </c>
      <c r="L197" s="72">
        <f t="shared" si="23"/>
        <v>0.54439999999999955</v>
      </c>
      <c r="M197" s="73">
        <f t="shared" si="24"/>
        <v>1.066344935166228</v>
      </c>
      <c r="N197" s="26"/>
      <c r="O197" s="24"/>
      <c r="P197" s="25"/>
    </row>
    <row r="198" spans="1:16" s="3" customFormat="1" ht="12" outlineLevel="1" x14ac:dyDescent="0.2">
      <c r="A198" s="12" t="s">
        <v>666</v>
      </c>
      <c r="B198" s="123" t="s">
        <v>667</v>
      </c>
      <c r="C198" s="124"/>
      <c r="D198" s="124"/>
      <c r="E198" s="124"/>
      <c r="F198" s="124"/>
      <c r="G198" s="124"/>
      <c r="H198" s="125"/>
      <c r="I198" s="13" t="s">
        <v>88</v>
      </c>
      <c r="J198" s="72">
        <v>2.95722</v>
      </c>
      <c r="K198" s="72">
        <v>2.57</v>
      </c>
      <c r="L198" s="72">
        <f t="shared" si="23"/>
        <v>-0.38722000000000012</v>
      </c>
      <c r="M198" s="73">
        <f t="shared" si="24"/>
        <v>0.86905945448766064</v>
      </c>
      <c r="N198" s="26"/>
      <c r="O198" s="24"/>
      <c r="P198" s="25"/>
    </row>
    <row r="199" spans="1:16" s="3" customFormat="1" ht="24" customHeight="1" outlineLevel="1" x14ac:dyDescent="0.2">
      <c r="A199" s="12" t="s">
        <v>668</v>
      </c>
      <c r="B199" s="174" t="s">
        <v>669</v>
      </c>
      <c r="C199" s="175"/>
      <c r="D199" s="175"/>
      <c r="E199" s="175"/>
      <c r="F199" s="175"/>
      <c r="G199" s="175"/>
      <c r="H199" s="176"/>
      <c r="I199" s="13" t="s">
        <v>88</v>
      </c>
      <c r="J199" s="72">
        <f t="shared" ref="J199" si="32">J103</f>
        <v>0</v>
      </c>
      <c r="K199" s="72">
        <v>0</v>
      </c>
      <c r="L199" s="72">
        <f t="shared" si="23"/>
        <v>0</v>
      </c>
      <c r="M199" s="73" t="str">
        <f t="shared" si="24"/>
        <v/>
      </c>
      <c r="N199" s="26"/>
      <c r="O199" s="24"/>
      <c r="P199" s="25"/>
    </row>
    <row r="200" spans="1:16" s="3" customFormat="1" ht="12" outlineLevel="1" x14ac:dyDescent="0.2">
      <c r="A200" s="12" t="s">
        <v>670</v>
      </c>
      <c r="B200" s="123" t="s">
        <v>671</v>
      </c>
      <c r="C200" s="124"/>
      <c r="D200" s="124"/>
      <c r="E200" s="124"/>
      <c r="F200" s="124"/>
      <c r="G200" s="124"/>
      <c r="H200" s="125"/>
      <c r="I200" s="13" t="s">
        <v>88</v>
      </c>
      <c r="J200" s="72">
        <v>26.792280000000002</v>
      </c>
      <c r="K200" s="72">
        <v>128.79125230000002</v>
      </c>
      <c r="L200" s="72">
        <f t="shared" si="23"/>
        <v>101.99897230000002</v>
      </c>
      <c r="M200" s="73">
        <f t="shared" si="24"/>
        <v>4.8070284537187584</v>
      </c>
      <c r="N200" s="26"/>
      <c r="O200" s="24"/>
      <c r="P200" s="25"/>
    </row>
    <row r="201" spans="1:16" s="3" customFormat="1" ht="12" outlineLevel="1" x14ac:dyDescent="0.2">
      <c r="A201" s="28" t="s">
        <v>672</v>
      </c>
      <c r="B201" s="200" t="s">
        <v>673</v>
      </c>
      <c r="C201" s="201"/>
      <c r="D201" s="201"/>
      <c r="E201" s="201"/>
      <c r="F201" s="201"/>
      <c r="G201" s="201"/>
      <c r="H201" s="202"/>
      <c r="I201" s="29" t="s">
        <v>88</v>
      </c>
      <c r="J201" s="76">
        <f t="shared" ref="J201" si="33">SUM(J202:J203,J207)</f>
        <v>0</v>
      </c>
      <c r="K201" s="76">
        <f t="shared" ref="K201" si="34">SUM(K202:K203,K207)</f>
        <v>0</v>
      </c>
      <c r="L201" s="74">
        <f t="shared" si="23"/>
        <v>0</v>
      </c>
      <c r="M201" s="75" t="str">
        <f t="shared" si="24"/>
        <v/>
      </c>
      <c r="N201" s="32"/>
      <c r="O201" s="24"/>
      <c r="P201" s="25"/>
    </row>
    <row r="202" spans="1:16" s="3" customFormat="1" ht="12" outlineLevel="1" x14ac:dyDescent="0.2">
      <c r="A202" s="12" t="s">
        <v>674</v>
      </c>
      <c r="B202" s="123" t="s">
        <v>675</v>
      </c>
      <c r="C202" s="124"/>
      <c r="D202" s="124"/>
      <c r="E202" s="124"/>
      <c r="F202" s="124"/>
      <c r="G202" s="124"/>
      <c r="H202" s="125"/>
      <c r="I202" s="13" t="s">
        <v>88</v>
      </c>
      <c r="J202" s="72"/>
      <c r="K202" s="72"/>
      <c r="L202" s="72">
        <f t="shared" si="23"/>
        <v>0</v>
      </c>
      <c r="M202" s="73" t="str">
        <f t="shared" si="24"/>
        <v/>
      </c>
      <c r="N202" s="26"/>
      <c r="O202" s="24"/>
      <c r="P202" s="25"/>
    </row>
    <row r="203" spans="1:16" s="3" customFormat="1" ht="12" outlineLevel="1" x14ac:dyDescent="0.2">
      <c r="A203" s="12" t="s">
        <v>676</v>
      </c>
      <c r="B203" s="123" t="s">
        <v>677</v>
      </c>
      <c r="C203" s="124"/>
      <c r="D203" s="124"/>
      <c r="E203" s="124"/>
      <c r="F203" s="124"/>
      <c r="G203" s="124"/>
      <c r="H203" s="125"/>
      <c r="I203" s="13" t="s">
        <v>88</v>
      </c>
      <c r="J203" s="72">
        <f t="shared" ref="J203" si="35">J204</f>
        <v>0</v>
      </c>
      <c r="K203" s="72">
        <v>0</v>
      </c>
      <c r="L203" s="72">
        <f t="shared" si="23"/>
        <v>0</v>
      </c>
      <c r="M203" s="73" t="str">
        <f t="shared" si="24"/>
        <v/>
      </c>
      <c r="N203" s="26"/>
      <c r="O203" s="24"/>
      <c r="P203" s="25"/>
    </row>
    <row r="204" spans="1:16" s="3" customFormat="1" ht="24" customHeight="1" outlineLevel="1" x14ac:dyDescent="0.2">
      <c r="A204" s="12" t="s">
        <v>678</v>
      </c>
      <c r="B204" s="114" t="s">
        <v>679</v>
      </c>
      <c r="C204" s="115"/>
      <c r="D204" s="115"/>
      <c r="E204" s="115"/>
      <c r="F204" s="115"/>
      <c r="G204" s="115"/>
      <c r="H204" s="116"/>
      <c r="I204" s="13" t="s">
        <v>88</v>
      </c>
      <c r="J204" s="72">
        <f t="shared" ref="J204" si="36">SUM(J205:J206)</f>
        <v>0</v>
      </c>
      <c r="K204" s="72">
        <v>0</v>
      </c>
      <c r="L204" s="72">
        <f t="shared" si="23"/>
        <v>0</v>
      </c>
      <c r="M204" s="73" t="str">
        <f t="shared" si="24"/>
        <v/>
      </c>
      <c r="N204" s="26"/>
      <c r="O204" s="24"/>
      <c r="P204" s="25"/>
    </row>
    <row r="205" spans="1:16" s="3" customFormat="1" ht="12" outlineLevel="1" x14ac:dyDescent="0.2">
      <c r="A205" s="12" t="s">
        <v>680</v>
      </c>
      <c r="B205" s="141" t="s">
        <v>570</v>
      </c>
      <c r="C205" s="142"/>
      <c r="D205" s="142"/>
      <c r="E205" s="142"/>
      <c r="F205" s="142"/>
      <c r="G205" s="142"/>
      <c r="H205" s="143"/>
      <c r="I205" s="13" t="s">
        <v>88</v>
      </c>
      <c r="J205" s="72"/>
      <c r="K205" s="72"/>
      <c r="L205" s="72">
        <f t="shared" si="23"/>
        <v>0</v>
      </c>
      <c r="M205" s="73" t="str">
        <f t="shared" si="24"/>
        <v/>
      </c>
      <c r="N205" s="26"/>
      <c r="O205" s="24"/>
      <c r="P205" s="25"/>
    </row>
    <row r="206" spans="1:16" s="3" customFormat="1" ht="12" outlineLevel="1" x14ac:dyDescent="0.2">
      <c r="A206" s="12" t="s">
        <v>681</v>
      </c>
      <c r="B206" s="141" t="s">
        <v>573</v>
      </c>
      <c r="C206" s="142"/>
      <c r="D206" s="142"/>
      <c r="E206" s="142"/>
      <c r="F206" s="142"/>
      <c r="G206" s="142"/>
      <c r="H206" s="143"/>
      <c r="I206" s="13" t="s">
        <v>88</v>
      </c>
      <c r="J206" s="72"/>
      <c r="K206" s="72"/>
      <c r="L206" s="72">
        <f t="shared" si="23"/>
        <v>0</v>
      </c>
      <c r="M206" s="73" t="str">
        <f t="shared" si="24"/>
        <v/>
      </c>
      <c r="N206" s="26"/>
      <c r="O206" s="24"/>
      <c r="P206" s="25"/>
    </row>
    <row r="207" spans="1:16" s="3" customFormat="1" ht="12" outlineLevel="1" x14ac:dyDescent="0.2">
      <c r="A207" s="12" t="s">
        <v>682</v>
      </c>
      <c r="B207" s="123" t="s">
        <v>683</v>
      </c>
      <c r="C207" s="124"/>
      <c r="D207" s="124"/>
      <c r="E207" s="124"/>
      <c r="F207" s="124"/>
      <c r="G207" s="124"/>
      <c r="H207" s="125"/>
      <c r="I207" s="13" t="s">
        <v>88</v>
      </c>
      <c r="J207" s="72">
        <v>0</v>
      </c>
      <c r="K207" s="72"/>
      <c r="L207" s="72">
        <f t="shared" si="23"/>
        <v>0</v>
      </c>
      <c r="M207" s="73" t="str">
        <f t="shared" si="24"/>
        <v/>
      </c>
      <c r="N207" s="26"/>
      <c r="O207" s="24"/>
      <c r="P207" s="25"/>
    </row>
    <row r="208" spans="1:16" s="3" customFormat="1" ht="12" outlineLevel="1" x14ac:dyDescent="0.2">
      <c r="A208" s="28" t="s">
        <v>684</v>
      </c>
      <c r="B208" s="200" t="s">
        <v>685</v>
      </c>
      <c r="C208" s="201"/>
      <c r="D208" s="201"/>
      <c r="E208" s="201"/>
      <c r="F208" s="201"/>
      <c r="G208" s="201"/>
      <c r="H208" s="202"/>
      <c r="I208" s="29" t="s">
        <v>88</v>
      </c>
      <c r="J208" s="76">
        <f>SUM(J209,J216:J218)</f>
        <v>50.620000000000005</v>
      </c>
      <c r="K208" s="76">
        <f>SUM(K209,K216:K218)</f>
        <v>23.2</v>
      </c>
      <c r="L208" s="74">
        <f t="shared" si="23"/>
        <v>-27.420000000000005</v>
      </c>
      <c r="M208" s="75">
        <f t="shared" si="24"/>
        <v>0.45831687080205447</v>
      </c>
      <c r="N208" s="32"/>
      <c r="O208" s="24"/>
      <c r="P208" s="25"/>
    </row>
    <row r="209" spans="1:16" s="3" customFormat="1" ht="12" outlineLevel="1" x14ac:dyDescent="0.2">
      <c r="A209" s="12" t="s">
        <v>686</v>
      </c>
      <c r="B209" s="123" t="s">
        <v>687</v>
      </c>
      <c r="C209" s="124"/>
      <c r="D209" s="124"/>
      <c r="E209" s="124"/>
      <c r="F209" s="124"/>
      <c r="G209" s="124"/>
      <c r="H209" s="125"/>
      <c r="I209" s="13" t="s">
        <v>88</v>
      </c>
      <c r="J209" s="72">
        <f>SUM(J210:J215)</f>
        <v>50.620000000000005</v>
      </c>
      <c r="K209" s="72">
        <v>23.2</v>
      </c>
      <c r="L209" s="72">
        <f t="shared" si="23"/>
        <v>-27.420000000000005</v>
      </c>
      <c r="M209" s="73">
        <f t="shared" si="24"/>
        <v>0.45831687080205447</v>
      </c>
      <c r="N209" s="26"/>
      <c r="O209" s="24"/>
      <c r="P209" s="25"/>
    </row>
    <row r="210" spans="1:16" s="3" customFormat="1" ht="12" outlineLevel="1" x14ac:dyDescent="0.2">
      <c r="A210" s="12" t="s">
        <v>688</v>
      </c>
      <c r="B210" s="111" t="s">
        <v>689</v>
      </c>
      <c r="C210" s="112"/>
      <c r="D210" s="112"/>
      <c r="E210" s="112"/>
      <c r="F210" s="112"/>
      <c r="G210" s="112"/>
      <c r="H210" s="113"/>
      <c r="I210" s="13" t="s">
        <v>88</v>
      </c>
      <c r="J210" s="72">
        <v>23.37</v>
      </c>
      <c r="K210" s="72"/>
      <c r="L210" s="72">
        <f t="shared" si="23"/>
        <v>-23.37</v>
      </c>
      <c r="M210" s="73">
        <f t="shared" si="24"/>
        <v>0</v>
      </c>
      <c r="N210" s="26"/>
      <c r="O210" s="24"/>
      <c r="P210" s="25"/>
    </row>
    <row r="211" spans="1:16" s="3" customFormat="1" ht="12" outlineLevel="1" x14ac:dyDescent="0.2">
      <c r="A211" s="12" t="s">
        <v>690</v>
      </c>
      <c r="B211" s="111" t="s">
        <v>691</v>
      </c>
      <c r="C211" s="112"/>
      <c r="D211" s="112"/>
      <c r="E211" s="112"/>
      <c r="F211" s="112"/>
      <c r="G211" s="112"/>
      <c r="H211" s="113"/>
      <c r="I211" s="13" t="s">
        <v>88</v>
      </c>
      <c r="J211" s="72">
        <v>26.11</v>
      </c>
      <c r="K211" s="72">
        <v>22.3</v>
      </c>
      <c r="L211" s="72">
        <f t="shared" si="23"/>
        <v>-3.8099999999999987</v>
      </c>
      <c r="M211" s="73">
        <f t="shared" si="24"/>
        <v>0.85407889697433936</v>
      </c>
      <c r="N211" s="26"/>
      <c r="O211" s="24"/>
      <c r="P211" s="25"/>
    </row>
    <row r="212" spans="1:16" s="3" customFormat="1" ht="12" outlineLevel="1" x14ac:dyDescent="0.2">
      <c r="A212" s="12" t="s">
        <v>692</v>
      </c>
      <c r="B212" s="111" t="s">
        <v>693</v>
      </c>
      <c r="C212" s="112"/>
      <c r="D212" s="112"/>
      <c r="E212" s="112"/>
      <c r="F212" s="112"/>
      <c r="G212" s="112"/>
      <c r="H212" s="113"/>
      <c r="I212" s="13" t="s">
        <v>88</v>
      </c>
      <c r="J212" s="72"/>
      <c r="K212" s="72"/>
      <c r="L212" s="72">
        <f t="shared" si="23"/>
        <v>0</v>
      </c>
      <c r="M212" s="73" t="str">
        <f t="shared" si="24"/>
        <v/>
      </c>
      <c r="N212" s="26"/>
      <c r="O212" s="24"/>
      <c r="P212" s="25"/>
    </row>
    <row r="213" spans="1:16" s="3" customFormat="1" ht="12" outlineLevel="1" x14ac:dyDescent="0.2">
      <c r="A213" s="12" t="s">
        <v>694</v>
      </c>
      <c r="B213" s="111" t="s">
        <v>695</v>
      </c>
      <c r="C213" s="112"/>
      <c r="D213" s="112"/>
      <c r="E213" s="112"/>
      <c r="F213" s="112"/>
      <c r="G213" s="112"/>
      <c r="H213" s="113"/>
      <c r="I213" s="13" t="s">
        <v>88</v>
      </c>
      <c r="J213" s="72">
        <v>1.1399999999999999</v>
      </c>
      <c r="K213" s="72"/>
      <c r="L213" s="72">
        <f t="shared" si="23"/>
        <v>-1.1399999999999999</v>
      </c>
      <c r="M213" s="73">
        <f t="shared" si="24"/>
        <v>0</v>
      </c>
      <c r="N213" s="26"/>
      <c r="O213" s="24"/>
      <c r="P213" s="25"/>
    </row>
    <row r="214" spans="1:16" s="3" customFormat="1" ht="12" outlineLevel="1" x14ac:dyDescent="0.2">
      <c r="A214" s="12" t="s">
        <v>696</v>
      </c>
      <c r="B214" s="111" t="s">
        <v>697</v>
      </c>
      <c r="C214" s="112"/>
      <c r="D214" s="112"/>
      <c r="E214" s="112"/>
      <c r="F214" s="112"/>
      <c r="G214" s="112"/>
      <c r="H214" s="113"/>
      <c r="I214" s="13" t="s">
        <v>88</v>
      </c>
      <c r="J214" s="72"/>
      <c r="K214" s="72"/>
      <c r="L214" s="72">
        <f t="shared" si="23"/>
        <v>0</v>
      </c>
      <c r="M214" s="73" t="str">
        <f t="shared" si="24"/>
        <v/>
      </c>
      <c r="N214" s="26"/>
      <c r="O214" s="24"/>
      <c r="P214" s="25"/>
    </row>
    <row r="215" spans="1:16" s="3" customFormat="1" ht="12" outlineLevel="1" x14ac:dyDescent="0.2">
      <c r="A215" s="12" t="s">
        <v>698</v>
      </c>
      <c r="B215" s="111" t="s">
        <v>699</v>
      </c>
      <c r="C215" s="112"/>
      <c r="D215" s="112"/>
      <c r="E215" s="112"/>
      <c r="F215" s="112"/>
      <c r="G215" s="112"/>
      <c r="H215" s="113"/>
      <c r="I215" s="13" t="s">
        <v>88</v>
      </c>
      <c r="J215" s="72"/>
      <c r="K215" s="72"/>
      <c r="L215" s="72">
        <f t="shared" si="23"/>
        <v>0</v>
      </c>
      <c r="M215" s="73" t="str">
        <f t="shared" si="24"/>
        <v/>
      </c>
      <c r="N215" s="26"/>
      <c r="O215" s="24"/>
      <c r="P215" s="25"/>
    </row>
    <row r="216" spans="1:16" s="3" customFormat="1" ht="12" outlineLevel="1" x14ac:dyDescent="0.2">
      <c r="A216" s="12" t="s">
        <v>700</v>
      </c>
      <c r="B216" s="123" t="s">
        <v>701</v>
      </c>
      <c r="C216" s="124"/>
      <c r="D216" s="124"/>
      <c r="E216" s="124"/>
      <c r="F216" s="124"/>
      <c r="G216" s="124"/>
      <c r="H216" s="125"/>
      <c r="I216" s="13" t="s">
        <v>88</v>
      </c>
      <c r="J216" s="72"/>
      <c r="K216" s="72"/>
      <c r="L216" s="72">
        <f t="shared" si="23"/>
        <v>0</v>
      </c>
      <c r="M216" s="73" t="str">
        <f t="shared" si="24"/>
        <v/>
      </c>
      <c r="N216" s="26"/>
      <c r="O216" s="24"/>
      <c r="P216" s="25"/>
    </row>
    <row r="217" spans="1:16" s="3" customFormat="1" ht="12" outlineLevel="1" x14ac:dyDescent="0.2">
      <c r="A217" s="12" t="s">
        <v>702</v>
      </c>
      <c r="B217" s="123" t="s">
        <v>703</v>
      </c>
      <c r="C217" s="124"/>
      <c r="D217" s="124"/>
      <c r="E217" s="124"/>
      <c r="F217" s="124"/>
      <c r="G217" s="124"/>
      <c r="H217" s="125"/>
      <c r="I217" s="13" t="s">
        <v>88</v>
      </c>
      <c r="J217" s="72"/>
      <c r="K217" s="72"/>
      <c r="L217" s="72">
        <f t="shared" si="23"/>
        <v>0</v>
      </c>
      <c r="M217" s="73" t="str">
        <f t="shared" si="24"/>
        <v/>
      </c>
      <c r="N217" s="26"/>
      <c r="O217" s="24"/>
      <c r="P217" s="25"/>
    </row>
    <row r="218" spans="1:16" s="3" customFormat="1" ht="12" outlineLevel="1" x14ac:dyDescent="0.2">
      <c r="A218" s="12" t="s">
        <v>704</v>
      </c>
      <c r="B218" s="123" t="s">
        <v>179</v>
      </c>
      <c r="C218" s="124"/>
      <c r="D218" s="124"/>
      <c r="E218" s="124"/>
      <c r="F218" s="124"/>
      <c r="G218" s="124"/>
      <c r="H218" s="125"/>
      <c r="I218" s="13" t="s">
        <v>299</v>
      </c>
      <c r="J218" s="72"/>
      <c r="K218" s="72"/>
      <c r="L218" s="72">
        <f t="shared" si="23"/>
        <v>0</v>
      </c>
      <c r="M218" s="73" t="str">
        <f t="shared" si="24"/>
        <v/>
      </c>
      <c r="N218" s="26"/>
      <c r="O218" s="24"/>
      <c r="P218" s="25"/>
    </row>
    <row r="219" spans="1:16" s="3" customFormat="1" ht="12" outlineLevel="1" x14ac:dyDescent="0.2">
      <c r="A219" s="12" t="s">
        <v>705</v>
      </c>
      <c r="B219" s="123" t="s">
        <v>706</v>
      </c>
      <c r="C219" s="124"/>
      <c r="D219" s="124"/>
      <c r="E219" s="124"/>
      <c r="F219" s="124"/>
      <c r="G219" s="124"/>
      <c r="H219" s="125"/>
      <c r="I219" s="13" t="s">
        <v>88</v>
      </c>
      <c r="J219" s="72"/>
      <c r="K219" s="72"/>
      <c r="L219" s="72">
        <f t="shared" si="23"/>
        <v>0</v>
      </c>
      <c r="M219" s="73" t="str">
        <f t="shared" si="24"/>
        <v/>
      </c>
      <c r="N219" s="26"/>
      <c r="O219" s="24"/>
      <c r="P219" s="25"/>
    </row>
    <row r="220" spans="1:16" s="3" customFormat="1" ht="12" outlineLevel="1" x14ac:dyDescent="0.2">
      <c r="A220" s="28" t="s">
        <v>707</v>
      </c>
      <c r="B220" s="200" t="s">
        <v>708</v>
      </c>
      <c r="C220" s="201"/>
      <c r="D220" s="201"/>
      <c r="E220" s="201"/>
      <c r="F220" s="201"/>
      <c r="G220" s="201"/>
      <c r="H220" s="202"/>
      <c r="I220" s="29" t="s">
        <v>88</v>
      </c>
      <c r="J220" s="76">
        <f t="shared" ref="J220" si="37">SUM(J221:J222,J226:J227,J230:J232)</f>
        <v>0</v>
      </c>
      <c r="K220" s="76">
        <f>SUM(K221:K222,K226:K227,K230:K232)</f>
        <v>50.33884312</v>
      </c>
      <c r="L220" s="74">
        <f t="shared" si="23"/>
        <v>50.33884312</v>
      </c>
      <c r="M220" s="75" t="str">
        <f t="shared" si="24"/>
        <v/>
      </c>
      <c r="N220" s="32"/>
      <c r="O220" s="24"/>
      <c r="P220" s="25"/>
    </row>
    <row r="221" spans="1:16" s="3" customFormat="1" ht="12" outlineLevel="1" x14ac:dyDescent="0.2">
      <c r="A221" s="12" t="s">
        <v>709</v>
      </c>
      <c r="B221" s="123" t="s">
        <v>710</v>
      </c>
      <c r="C221" s="124"/>
      <c r="D221" s="124"/>
      <c r="E221" s="124"/>
      <c r="F221" s="124"/>
      <c r="G221" s="124"/>
      <c r="H221" s="125"/>
      <c r="I221" s="13" t="s">
        <v>88</v>
      </c>
      <c r="J221" s="72">
        <v>0</v>
      </c>
      <c r="K221" s="72"/>
      <c r="L221" s="72">
        <f t="shared" si="23"/>
        <v>0</v>
      </c>
      <c r="M221" s="73" t="str">
        <f t="shared" si="24"/>
        <v/>
      </c>
      <c r="N221" s="26"/>
      <c r="O221" s="24"/>
      <c r="P221" s="25"/>
    </row>
    <row r="222" spans="1:16" s="3" customFormat="1" ht="12" outlineLevel="1" x14ac:dyDescent="0.2">
      <c r="A222" s="12" t="s">
        <v>711</v>
      </c>
      <c r="B222" s="123" t="s">
        <v>712</v>
      </c>
      <c r="C222" s="124"/>
      <c r="D222" s="124"/>
      <c r="E222" s="124"/>
      <c r="F222" s="124"/>
      <c r="G222" s="124"/>
      <c r="H222" s="125"/>
      <c r="I222" s="13" t="s">
        <v>88</v>
      </c>
      <c r="J222" s="72">
        <v>0</v>
      </c>
      <c r="K222" s="72">
        <v>0</v>
      </c>
      <c r="L222" s="72">
        <f t="shared" si="23"/>
        <v>0</v>
      </c>
      <c r="M222" s="73" t="str">
        <f t="shared" si="24"/>
        <v/>
      </c>
      <c r="N222" s="26"/>
      <c r="O222" s="24"/>
      <c r="P222" s="25"/>
    </row>
    <row r="223" spans="1:16" s="3" customFormat="1" ht="12" outlineLevel="1" x14ac:dyDescent="0.2">
      <c r="A223" s="12" t="s">
        <v>713</v>
      </c>
      <c r="B223" s="111" t="s">
        <v>714</v>
      </c>
      <c r="C223" s="112"/>
      <c r="D223" s="112"/>
      <c r="E223" s="112"/>
      <c r="F223" s="112"/>
      <c r="G223" s="112"/>
      <c r="H223" s="113"/>
      <c r="I223" s="13" t="s">
        <v>88</v>
      </c>
      <c r="J223" s="72"/>
      <c r="K223" s="72"/>
      <c r="L223" s="72">
        <f t="shared" si="23"/>
        <v>0</v>
      </c>
      <c r="M223" s="73" t="str">
        <f t="shared" si="24"/>
        <v/>
      </c>
      <c r="N223" s="26"/>
      <c r="O223" s="24"/>
      <c r="P223" s="25"/>
    </row>
    <row r="224" spans="1:16" s="3" customFormat="1" ht="12" outlineLevel="1" x14ac:dyDescent="0.2">
      <c r="A224" s="12" t="s">
        <v>715</v>
      </c>
      <c r="B224" s="111" t="s">
        <v>716</v>
      </c>
      <c r="C224" s="112"/>
      <c r="D224" s="112"/>
      <c r="E224" s="112"/>
      <c r="F224" s="112"/>
      <c r="G224" s="112"/>
      <c r="H224" s="113"/>
      <c r="I224" s="13" t="s">
        <v>88</v>
      </c>
      <c r="J224" s="72"/>
      <c r="K224" s="72"/>
      <c r="L224" s="72">
        <f t="shared" si="23"/>
        <v>0</v>
      </c>
      <c r="M224" s="73" t="str">
        <f t="shared" si="24"/>
        <v/>
      </c>
      <c r="N224" s="26"/>
      <c r="O224" s="24"/>
      <c r="P224" s="25"/>
    </row>
    <row r="225" spans="1:16" s="3" customFormat="1" ht="12" outlineLevel="1" x14ac:dyDescent="0.2">
      <c r="A225" s="12" t="s">
        <v>717</v>
      </c>
      <c r="B225" s="111" t="s">
        <v>271</v>
      </c>
      <c r="C225" s="112"/>
      <c r="D225" s="112"/>
      <c r="E225" s="112"/>
      <c r="F225" s="112"/>
      <c r="G225" s="112"/>
      <c r="H225" s="113"/>
      <c r="I225" s="13" t="s">
        <v>88</v>
      </c>
      <c r="J225" s="72"/>
      <c r="K225" s="72"/>
      <c r="L225" s="72">
        <f t="shared" si="23"/>
        <v>0</v>
      </c>
      <c r="M225" s="73" t="str">
        <f t="shared" si="24"/>
        <v/>
      </c>
      <c r="N225" s="26"/>
      <c r="O225" s="24"/>
      <c r="P225" s="25"/>
    </row>
    <row r="226" spans="1:16" s="3" customFormat="1" ht="12" outlineLevel="1" x14ac:dyDescent="0.2">
      <c r="A226" s="12" t="s">
        <v>718</v>
      </c>
      <c r="B226" s="123" t="s">
        <v>719</v>
      </c>
      <c r="C226" s="124"/>
      <c r="D226" s="124"/>
      <c r="E226" s="124"/>
      <c r="F226" s="124"/>
      <c r="G226" s="124"/>
      <c r="H226" s="125"/>
      <c r="I226" s="13" t="s">
        <v>88</v>
      </c>
      <c r="J226" s="72"/>
      <c r="K226" s="72">
        <v>50</v>
      </c>
      <c r="L226" s="72">
        <f t="shared" si="23"/>
        <v>50</v>
      </c>
      <c r="M226" s="73" t="str">
        <f t="shared" si="24"/>
        <v/>
      </c>
      <c r="N226" s="26"/>
      <c r="O226" s="24"/>
      <c r="P226" s="25"/>
    </row>
    <row r="227" spans="1:16" s="3" customFormat="1" ht="12" outlineLevel="1" x14ac:dyDescent="0.2">
      <c r="A227" s="12" t="s">
        <v>720</v>
      </c>
      <c r="B227" s="123" t="s">
        <v>721</v>
      </c>
      <c r="C227" s="124"/>
      <c r="D227" s="124"/>
      <c r="E227" s="124"/>
      <c r="F227" s="124"/>
      <c r="G227" s="124"/>
      <c r="H227" s="125"/>
      <c r="I227" s="13" t="s">
        <v>88</v>
      </c>
      <c r="J227" s="72">
        <v>0</v>
      </c>
      <c r="K227" s="72">
        <v>0</v>
      </c>
      <c r="L227" s="72">
        <f t="shared" si="23"/>
        <v>0</v>
      </c>
      <c r="M227" s="73" t="str">
        <f t="shared" si="24"/>
        <v/>
      </c>
      <c r="N227" s="26"/>
      <c r="O227" s="24"/>
      <c r="P227" s="25"/>
    </row>
    <row r="228" spans="1:16" s="3" customFormat="1" ht="12" outlineLevel="1" x14ac:dyDescent="0.2">
      <c r="A228" s="12" t="s">
        <v>722</v>
      </c>
      <c r="B228" s="111" t="s">
        <v>723</v>
      </c>
      <c r="C228" s="112"/>
      <c r="D228" s="112"/>
      <c r="E228" s="112"/>
      <c r="F228" s="112"/>
      <c r="G228" s="112"/>
      <c r="H228" s="113"/>
      <c r="I228" s="13" t="s">
        <v>88</v>
      </c>
      <c r="J228" s="72"/>
      <c r="K228" s="72"/>
      <c r="L228" s="72">
        <f t="shared" si="23"/>
        <v>0</v>
      </c>
      <c r="M228" s="73" t="str">
        <f t="shared" si="24"/>
        <v/>
      </c>
      <c r="N228" s="26"/>
      <c r="O228" s="24"/>
      <c r="P228" s="25"/>
    </row>
    <row r="229" spans="1:16" s="3" customFormat="1" ht="12" outlineLevel="1" x14ac:dyDescent="0.2">
      <c r="A229" s="12" t="s">
        <v>724</v>
      </c>
      <c r="B229" s="111" t="s">
        <v>725</v>
      </c>
      <c r="C229" s="112"/>
      <c r="D229" s="112"/>
      <c r="E229" s="112"/>
      <c r="F229" s="112"/>
      <c r="G229" s="112"/>
      <c r="H229" s="113"/>
      <c r="I229" s="13" t="s">
        <v>88</v>
      </c>
      <c r="J229" s="72"/>
      <c r="K229" s="72"/>
      <c r="L229" s="72">
        <f t="shared" ref="L229:L292" si="38">K229-J229</f>
        <v>0</v>
      </c>
      <c r="M229" s="73" t="str">
        <f t="shared" ref="M229:M292" si="39">IFERROR(K229/J229,"")</f>
        <v/>
      </c>
      <c r="N229" s="26"/>
      <c r="O229" s="24"/>
      <c r="P229" s="25"/>
    </row>
    <row r="230" spans="1:16" s="3" customFormat="1" ht="12" outlineLevel="1" x14ac:dyDescent="0.2">
      <c r="A230" s="12" t="s">
        <v>726</v>
      </c>
      <c r="B230" s="123" t="s">
        <v>727</v>
      </c>
      <c r="C230" s="124"/>
      <c r="D230" s="124"/>
      <c r="E230" s="124"/>
      <c r="F230" s="124"/>
      <c r="G230" s="124"/>
      <c r="H230" s="125"/>
      <c r="I230" s="13" t="s">
        <v>88</v>
      </c>
      <c r="J230" s="72"/>
      <c r="K230" s="72">
        <v>0.33884312</v>
      </c>
      <c r="L230" s="72">
        <f t="shared" si="38"/>
        <v>0.33884312</v>
      </c>
      <c r="M230" s="73" t="str">
        <f t="shared" si="39"/>
        <v/>
      </c>
      <c r="N230" s="26"/>
      <c r="O230" s="24"/>
      <c r="P230" s="25"/>
    </row>
    <row r="231" spans="1:16" s="3" customFormat="1" ht="12" outlineLevel="1" x14ac:dyDescent="0.2">
      <c r="A231" s="12" t="s">
        <v>728</v>
      </c>
      <c r="B231" s="123" t="s">
        <v>729</v>
      </c>
      <c r="C231" s="124"/>
      <c r="D231" s="124"/>
      <c r="E231" s="124"/>
      <c r="F231" s="124"/>
      <c r="G231" s="124"/>
      <c r="H231" s="125"/>
      <c r="I231" s="13" t="s">
        <v>88</v>
      </c>
      <c r="J231" s="72"/>
      <c r="K231" s="72"/>
      <c r="L231" s="72">
        <f t="shared" si="38"/>
        <v>0</v>
      </c>
      <c r="M231" s="73" t="str">
        <f t="shared" si="39"/>
        <v/>
      </c>
      <c r="N231" s="26"/>
      <c r="O231" s="24"/>
      <c r="P231" s="25"/>
    </row>
    <row r="232" spans="1:16" s="3" customFormat="1" ht="12" outlineLevel="1" x14ac:dyDescent="0.2">
      <c r="A232" s="12" t="s">
        <v>730</v>
      </c>
      <c r="B232" s="123" t="s">
        <v>731</v>
      </c>
      <c r="C232" s="124"/>
      <c r="D232" s="124"/>
      <c r="E232" s="124"/>
      <c r="F232" s="124"/>
      <c r="G232" s="124"/>
      <c r="H232" s="125"/>
      <c r="I232" s="13" t="s">
        <v>88</v>
      </c>
      <c r="J232" s="72"/>
      <c r="K232" s="72"/>
      <c r="L232" s="72">
        <f t="shared" si="38"/>
        <v>0</v>
      </c>
      <c r="M232" s="73" t="str">
        <f t="shared" si="39"/>
        <v/>
      </c>
      <c r="N232" s="26"/>
      <c r="O232" s="24"/>
      <c r="P232" s="25"/>
    </row>
    <row r="233" spans="1:16" s="3" customFormat="1" ht="12" outlineLevel="1" x14ac:dyDescent="0.2">
      <c r="A233" s="28" t="s">
        <v>732</v>
      </c>
      <c r="B233" s="200" t="s">
        <v>733</v>
      </c>
      <c r="C233" s="201"/>
      <c r="D233" s="201"/>
      <c r="E233" s="201"/>
      <c r="F233" s="201"/>
      <c r="G233" s="201"/>
      <c r="H233" s="202"/>
      <c r="I233" s="29" t="s">
        <v>88</v>
      </c>
      <c r="J233" s="76">
        <f t="shared" ref="J233" si="40">SUM(J234,J238:J239)</f>
        <v>0</v>
      </c>
      <c r="K233" s="76">
        <f t="shared" ref="K233" si="41">SUM(K234,K238:K239)</f>
        <v>0</v>
      </c>
      <c r="L233" s="74">
        <f t="shared" si="38"/>
        <v>0</v>
      </c>
      <c r="M233" s="75" t="str">
        <f t="shared" si="39"/>
        <v/>
      </c>
      <c r="N233" s="32"/>
      <c r="O233" s="24"/>
      <c r="P233" s="25"/>
    </row>
    <row r="234" spans="1:16" s="3" customFormat="1" ht="12" outlineLevel="1" x14ac:dyDescent="0.2">
      <c r="A234" s="12" t="s">
        <v>734</v>
      </c>
      <c r="B234" s="123" t="s">
        <v>735</v>
      </c>
      <c r="C234" s="124"/>
      <c r="D234" s="124"/>
      <c r="E234" s="124"/>
      <c r="F234" s="124"/>
      <c r="G234" s="124"/>
      <c r="H234" s="125"/>
      <c r="I234" s="13" t="s">
        <v>88</v>
      </c>
      <c r="J234" s="72">
        <v>0</v>
      </c>
      <c r="K234" s="72">
        <v>0</v>
      </c>
      <c r="L234" s="72">
        <f t="shared" si="38"/>
        <v>0</v>
      </c>
      <c r="M234" s="73" t="str">
        <f t="shared" si="39"/>
        <v/>
      </c>
      <c r="N234" s="26"/>
      <c r="O234" s="24"/>
      <c r="P234" s="25"/>
    </row>
    <row r="235" spans="1:16" s="3" customFormat="1" ht="12" outlineLevel="1" x14ac:dyDescent="0.2">
      <c r="A235" s="12" t="s">
        <v>736</v>
      </c>
      <c r="B235" s="111" t="s">
        <v>714</v>
      </c>
      <c r="C235" s="112"/>
      <c r="D235" s="112"/>
      <c r="E235" s="112"/>
      <c r="F235" s="112"/>
      <c r="G235" s="112"/>
      <c r="H235" s="113"/>
      <c r="I235" s="13" t="s">
        <v>88</v>
      </c>
      <c r="J235" s="72"/>
      <c r="K235" s="72"/>
      <c r="L235" s="72">
        <f t="shared" si="38"/>
        <v>0</v>
      </c>
      <c r="M235" s="73" t="str">
        <f t="shared" si="39"/>
        <v/>
      </c>
      <c r="N235" s="26"/>
      <c r="O235" s="24"/>
      <c r="P235" s="25"/>
    </row>
    <row r="236" spans="1:16" s="3" customFormat="1" ht="12" outlineLevel="1" x14ac:dyDescent="0.2">
      <c r="A236" s="12" t="s">
        <v>737</v>
      </c>
      <c r="B236" s="111" t="s">
        <v>716</v>
      </c>
      <c r="C236" s="112"/>
      <c r="D236" s="112"/>
      <c r="E236" s="112"/>
      <c r="F236" s="112"/>
      <c r="G236" s="112"/>
      <c r="H236" s="113"/>
      <c r="I236" s="13" t="s">
        <v>88</v>
      </c>
      <c r="J236" s="72"/>
      <c r="K236" s="72"/>
      <c r="L236" s="72">
        <f t="shared" si="38"/>
        <v>0</v>
      </c>
      <c r="M236" s="73" t="str">
        <f t="shared" si="39"/>
        <v/>
      </c>
      <c r="N236" s="26"/>
      <c r="O236" s="24"/>
      <c r="P236" s="25"/>
    </row>
    <row r="237" spans="1:16" s="3" customFormat="1" ht="12.75" customHeight="1" outlineLevel="1" x14ac:dyDescent="0.2">
      <c r="A237" s="12" t="s">
        <v>270</v>
      </c>
      <c r="B237" s="111" t="s">
        <v>271</v>
      </c>
      <c r="C237" s="112"/>
      <c r="D237" s="112"/>
      <c r="E237" s="112"/>
      <c r="F237" s="112"/>
      <c r="G237" s="112"/>
      <c r="H237" s="113"/>
      <c r="I237" s="13" t="s">
        <v>88</v>
      </c>
      <c r="J237" s="72"/>
      <c r="K237" s="72"/>
      <c r="L237" s="72">
        <f t="shared" si="38"/>
        <v>0</v>
      </c>
      <c r="M237" s="73" t="str">
        <f t="shared" si="39"/>
        <v/>
      </c>
      <c r="N237" s="26"/>
      <c r="O237" s="24"/>
      <c r="P237" s="25"/>
    </row>
    <row r="238" spans="1:16" s="3" customFormat="1" ht="12.75" customHeight="1" outlineLevel="1" x14ac:dyDescent="0.2">
      <c r="A238" s="12" t="s">
        <v>272</v>
      </c>
      <c r="B238" s="123" t="s">
        <v>273</v>
      </c>
      <c r="C238" s="124"/>
      <c r="D238" s="124"/>
      <c r="E238" s="124"/>
      <c r="F238" s="124"/>
      <c r="G238" s="124"/>
      <c r="H238" s="125"/>
      <c r="I238" s="13" t="s">
        <v>88</v>
      </c>
      <c r="J238" s="72"/>
      <c r="K238" s="72"/>
      <c r="L238" s="72">
        <f t="shared" si="38"/>
        <v>0</v>
      </c>
      <c r="M238" s="73" t="str">
        <f t="shared" si="39"/>
        <v/>
      </c>
      <c r="N238" s="26"/>
      <c r="O238" s="24"/>
      <c r="P238" s="25"/>
    </row>
    <row r="239" spans="1:16" s="3" customFormat="1" ht="12.75" customHeight="1" outlineLevel="1" x14ac:dyDescent="0.2">
      <c r="A239" s="12" t="s">
        <v>274</v>
      </c>
      <c r="B239" s="123" t="s">
        <v>275</v>
      </c>
      <c r="C239" s="124"/>
      <c r="D239" s="124"/>
      <c r="E239" s="124"/>
      <c r="F239" s="124"/>
      <c r="G239" s="124"/>
      <c r="H239" s="125"/>
      <c r="I239" s="13" t="s">
        <v>88</v>
      </c>
      <c r="J239" s="72"/>
      <c r="K239" s="72"/>
      <c r="L239" s="72">
        <f t="shared" si="38"/>
        <v>0</v>
      </c>
      <c r="M239" s="73" t="str">
        <f t="shared" si="39"/>
        <v/>
      </c>
      <c r="N239" s="26"/>
      <c r="O239" s="24"/>
      <c r="P239" s="25"/>
    </row>
    <row r="240" spans="1:16" s="3" customFormat="1" ht="24" customHeight="1" outlineLevel="1" x14ac:dyDescent="0.2">
      <c r="A240" s="28" t="s">
        <v>276</v>
      </c>
      <c r="B240" s="194" t="s">
        <v>277</v>
      </c>
      <c r="C240" s="195"/>
      <c r="D240" s="195"/>
      <c r="E240" s="195"/>
      <c r="F240" s="195"/>
      <c r="G240" s="195"/>
      <c r="H240" s="196"/>
      <c r="I240" s="29" t="s">
        <v>88</v>
      </c>
      <c r="J240" s="76">
        <f t="shared" ref="J240" si="42">J165-J183</f>
        <v>109.51571000000001</v>
      </c>
      <c r="K240" s="76">
        <f>K165-K183</f>
        <v>-29.86204545999999</v>
      </c>
      <c r="L240" s="74">
        <f t="shared" si="38"/>
        <v>-139.37775546</v>
      </c>
      <c r="M240" s="75">
        <f t="shared" si="39"/>
        <v>-0.27267362335504181</v>
      </c>
      <c r="N240" s="32"/>
      <c r="O240" s="24"/>
      <c r="P240" s="25"/>
    </row>
    <row r="241" spans="1:16" s="3" customFormat="1" ht="24" customHeight="1" outlineLevel="1" x14ac:dyDescent="0.2">
      <c r="A241" s="28" t="s">
        <v>278</v>
      </c>
      <c r="B241" s="194" t="s">
        <v>279</v>
      </c>
      <c r="C241" s="195"/>
      <c r="D241" s="195"/>
      <c r="E241" s="195"/>
      <c r="F241" s="195"/>
      <c r="G241" s="195"/>
      <c r="H241" s="196"/>
      <c r="I241" s="29" t="s">
        <v>88</v>
      </c>
      <c r="J241" s="76">
        <f t="shared" ref="J241" si="43">SUM(J242:J243)</f>
        <v>-50.620000000000005</v>
      </c>
      <c r="K241" s="76">
        <f>K201-K208</f>
        <v>-23.2</v>
      </c>
      <c r="L241" s="74">
        <f t="shared" si="38"/>
        <v>27.420000000000005</v>
      </c>
      <c r="M241" s="75">
        <f t="shared" si="39"/>
        <v>0.45831687080205447</v>
      </c>
      <c r="N241" s="32"/>
      <c r="O241" s="24"/>
      <c r="P241" s="25"/>
    </row>
    <row r="242" spans="1:16" s="3" customFormat="1" ht="12" outlineLevel="1" x14ac:dyDescent="0.2">
      <c r="A242" s="12" t="s">
        <v>280</v>
      </c>
      <c r="B242" s="123" t="s">
        <v>281</v>
      </c>
      <c r="C242" s="124"/>
      <c r="D242" s="124"/>
      <c r="E242" s="124"/>
      <c r="F242" s="124"/>
      <c r="G242" s="124"/>
      <c r="H242" s="125"/>
      <c r="I242" s="13" t="s">
        <v>88</v>
      </c>
      <c r="J242" s="72">
        <f t="shared" ref="J242" si="44">J201-J208</f>
        <v>-50.620000000000005</v>
      </c>
      <c r="K242" s="72">
        <v>-19.491365689999999</v>
      </c>
      <c r="L242" s="72">
        <f t="shared" si="38"/>
        <v>31.128634310000006</v>
      </c>
      <c r="M242" s="73">
        <f t="shared" si="39"/>
        <v>0.38505266080600548</v>
      </c>
      <c r="N242" s="26"/>
      <c r="O242" s="24"/>
      <c r="P242" s="25"/>
    </row>
    <row r="243" spans="1:16" s="3" customFormat="1" ht="12" outlineLevel="1" x14ac:dyDescent="0.2">
      <c r="A243" s="12" t="s">
        <v>282</v>
      </c>
      <c r="B243" s="123" t="s">
        <v>283</v>
      </c>
      <c r="C243" s="124"/>
      <c r="D243" s="124"/>
      <c r="E243" s="124"/>
      <c r="F243" s="124"/>
      <c r="G243" s="124"/>
      <c r="H243" s="125"/>
      <c r="I243" s="13" t="s">
        <v>88</v>
      </c>
      <c r="J243" s="72"/>
      <c r="K243" s="72"/>
      <c r="L243" s="72">
        <f t="shared" si="38"/>
        <v>0</v>
      </c>
      <c r="M243" s="73" t="str">
        <f t="shared" si="39"/>
        <v/>
      </c>
      <c r="N243" s="26"/>
      <c r="O243" s="24"/>
      <c r="P243" s="25"/>
    </row>
    <row r="244" spans="1:16" s="3" customFormat="1" ht="24" customHeight="1" outlineLevel="1" x14ac:dyDescent="0.2">
      <c r="A244" s="28" t="s">
        <v>284</v>
      </c>
      <c r="B244" s="194" t="s">
        <v>285</v>
      </c>
      <c r="C244" s="195"/>
      <c r="D244" s="195"/>
      <c r="E244" s="195"/>
      <c r="F244" s="195"/>
      <c r="G244" s="195"/>
      <c r="H244" s="196"/>
      <c r="I244" s="29" t="s">
        <v>88</v>
      </c>
      <c r="J244" s="76">
        <f t="shared" ref="J244" si="45">SUM(J245:J246)</f>
        <v>0</v>
      </c>
      <c r="K244" s="76">
        <f>K220-K233</f>
        <v>50.33884312</v>
      </c>
      <c r="L244" s="74">
        <f t="shared" si="38"/>
        <v>50.33884312</v>
      </c>
      <c r="M244" s="75" t="str">
        <f t="shared" si="39"/>
        <v/>
      </c>
      <c r="N244" s="32"/>
      <c r="O244" s="24"/>
      <c r="P244" s="25"/>
    </row>
    <row r="245" spans="1:16" s="3" customFormat="1" ht="12" outlineLevel="1" x14ac:dyDescent="0.2">
      <c r="A245" s="12" t="s">
        <v>286</v>
      </c>
      <c r="B245" s="123" t="s">
        <v>287</v>
      </c>
      <c r="C245" s="124"/>
      <c r="D245" s="124"/>
      <c r="E245" s="124"/>
      <c r="F245" s="124"/>
      <c r="G245" s="124"/>
      <c r="H245" s="125"/>
      <c r="I245" s="13" t="s">
        <v>88</v>
      </c>
      <c r="J245" s="72">
        <f t="shared" ref="J245" si="46">J220-J233</f>
        <v>0</v>
      </c>
      <c r="K245" s="72">
        <v>1.415</v>
      </c>
      <c r="L245" s="72">
        <f t="shared" si="38"/>
        <v>1.415</v>
      </c>
      <c r="M245" s="73" t="str">
        <f t="shared" si="39"/>
        <v/>
      </c>
      <c r="N245" s="26"/>
      <c r="O245" s="24"/>
      <c r="P245" s="25"/>
    </row>
    <row r="246" spans="1:16" s="3" customFormat="1" ht="12" outlineLevel="1" x14ac:dyDescent="0.2">
      <c r="A246" s="12" t="s">
        <v>288</v>
      </c>
      <c r="B246" s="123" t="s">
        <v>289</v>
      </c>
      <c r="C246" s="124"/>
      <c r="D246" s="124"/>
      <c r="E246" s="124"/>
      <c r="F246" s="124"/>
      <c r="G246" s="124"/>
      <c r="H246" s="125"/>
      <c r="I246" s="13" t="s">
        <v>88</v>
      </c>
      <c r="J246" s="72">
        <f t="shared" ref="J246" si="47">J221+J226+J227+J230+J231+J232-J238-J239</f>
        <v>0</v>
      </c>
      <c r="K246" s="72">
        <v>1.415</v>
      </c>
      <c r="L246" s="72">
        <f t="shared" si="38"/>
        <v>1.415</v>
      </c>
      <c r="M246" s="73" t="str">
        <f t="shared" si="39"/>
        <v/>
      </c>
      <c r="N246" s="26"/>
      <c r="O246" s="24"/>
      <c r="P246" s="25"/>
    </row>
    <row r="247" spans="1:16" s="3" customFormat="1" ht="12" outlineLevel="1" x14ac:dyDescent="0.2">
      <c r="A247" s="28" t="s">
        <v>290</v>
      </c>
      <c r="B247" s="200" t="s">
        <v>291</v>
      </c>
      <c r="C247" s="201"/>
      <c r="D247" s="201"/>
      <c r="E247" s="201"/>
      <c r="F247" s="201"/>
      <c r="G247" s="201"/>
      <c r="H247" s="202"/>
      <c r="I247" s="29" t="s">
        <v>88</v>
      </c>
      <c r="J247" s="76"/>
      <c r="K247" s="76"/>
      <c r="L247" s="74">
        <f t="shared" si="38"/>
        <v>0</v>
      </c>
      <c r="M247" s="75" t="str">
        <f t="shared" si="39"/>
        <v/>
      </c>
      <c r="N247" s="32"/>
      <c r="O247" s="24"/>
      <c r="P247" s="25"/>
    </row>
    <row r="248" spans="1:16" s="3" customFormat="1" ht="12" outlineLevel="1" x14ac:dyDescent="0.2">
      <c r="A248" s="28" t="s">
        <v>292</v>
      </c>
      <c r="B248" s="200" t="s">
        <v>293</v>
      </c>
      <c r="C248" s="201"/>
      <c r="D248" s="201"/>
      <c r="E248" s="201"/>
      <c r="F248" s="201"/>
      <c r="G248" s="201"/>
      <c r="H248" s="202"/>
      <c r="I248" s="29" t="s">
        <v>88</v>
      </c>
      <c r="J248" s="76">
        <f t="shared" ref="J248" si="48">SUM(J240,J241,J244,J247)</f>
        <v>58.895710000000008</v>
      </c>
      <c r="K248" s="76">
        <f>K240+K241+K244+K247</f>
        <v>-2.7232023399999932</v>
      </c>
      <c r="L248" s="74">
        <f t="shared" si="38"/>
        <v>-61.618912340000001</v>
      </c>
      <c r="M248" s="75">
        <f t="shared" si="39"/>
        <v>-4.6237702881924553E-2</v>
      </c>
      <c r="N248" s="32"/>
      <c r="O248" s="24"/>
      <c r="P248" s="25"/>
    </row>
    <row r="249" spans="1:16" s="3" customFormat="1" ht="12" outlineLevel="1" x14ac:dyDescent="0.2">
      <c r="A249" s="28" t="s">
        <v>294</v>
      </c>
      <c r="B249" s="200" t="s">
        <v>295</v>
      </c>
      <c r="C249" s="201"/>
      <c r="D249" s="201"/>
      <c r="E249" s="201"/>
      <c r="F249" s="201"/>
      <c r="G249" s="201"/>
      <c r="H249" s="202"/>
      <c r="I249" s="29" t="s">
        <v>88</v>
      </c>
      <c r="J249" s="76">
        <v>0</v>
      </c>
      <c r="K249" s="76">
        <v>19.295000000000002</v>
      </c>
      <c r="L249" s="74">
        <f t="shared" si="38"/>
        <v>19.295000000000002</v>
      </c>
      <c r="M249" s="75" t="str">
        <f t="shared" si="39"/>
        <v/>
      </c>
      <c r="N249" s="32"/>
      <c r="O249" s="24"/>
      <c r="P249" s="25"/>
    </row>
    <row r="250" spans="1:16" s="3" customFormat="1" ht="12" outlineLevel="1" x14ac:dyDescent="0.2">
      <c r="A250" s="28" t="s">
        <v>296</v>
      </c>
      <c r="B250" s="200" t="s">
        <v>297</v>
      </c>
      <c r="C250" s="201"/>
      <c r="D250" s="201"/>
      <c r="E250" s="201"/>
      <c r="F250" s="201"/>
      <c r="G250" s="201"/>
      <c r="H250" s="202"/>
      <c r="I250" s="29" t="s">
        <v>88</v>
      </c>
      <c r="J250" s="76">
        <f>J249+J248</f>
        <v>58.895710000000008</v>
      </c>
      <c r="K250" s="76">
        <f>K249+K248</f>
        <v>16.571797660000009</v>
      </c>
      <c r="L250" s="74">
        <f t="shared" si="38"/>
        <v>-42.32391234</v>
      </c>
      <c r="M250" s="75">
        <f t="shared" si="39"/>
        <v>0.28137529303917053</v>
      </c>
      <c r="N250" s="32"/>
      <c r="O250" s="38"/>
      <c r="P250" s="25"/>
    </row>
    <row r="251" spans="1:16" s="3" customFormat="1" ht="12" outlineLevel="1" x14ac:dyDescent="0.2">
      <c r="A251" s="28" t="s">
        <v>298</v>
      </c>
      <c r="B251" s="129" t="s">
        <v>179</v>
      </c>
      <c r="C251" s="130"/>
      <c r="D251" s="130"/>
      <c r="E251" s="130"/>
      <c r="F251" s="130"/>
      <c r="G251" s="130"/>
      <c r="H251" s="131"/>
      <c r="I251" s="29" t="s">
        <v>299</v>
      </c>
      <c r="J251" s="74"/>
      <c r="K251" s="74"/>
      <c r="L251" s="74">
        <f t="shared" si="38"/>
        <v>0</v>
      </c>
      <c r="M251" s="75" t="str">
        <f t="shared" si="39"/>
        <v/>
      </c>
      <c r="N251" s="32"/>
      <c r="O251" s="24"/>
      <c r="P251" s="25"/>
    </row>
    <row r="252" spans="1:16" s="3" customFormat="1" ht="12" outlineLevel="1" x14ac:dyDescent="0.2">
      <c r="A252" s="34" t="s">
        <v>300</v>
      </c>
      <c r="B252" s="144" t="s">
        <v>301</v>
      </c>
      <c r="C252" s="145"/>
      <c r="D252" s="145"/>
      <c r="E252" s="145"/>
      <c r="F252" s="145"/>
      <c r="G252" s="145"/>
      <c r="H252" s="146"/>
      <c r="I252" s="35" t="s">
        <v>88</v>
      </c>
      <c r="J252" s="77">
        <f t="shared" ref="J252" si="49">SUM(J253,J261,J263,J265,J267,J269,J271,J273,J279)</f>
        <v>0</v>
      </c>
      <c r="K252" s="77">
        <v>0</v>
      </c>
      <c r="L252" s="77">
        <f t="shared" si="38"/>
        <v>0</v>
      </c>
      <c r="M252" s="78" t="str">
        <f t="shared" si="39"/>
        <v/>
      </c>
      <c r="N252" s="32"/>
      <c r="O252" s="24"/>
      <c r="P252" s="25"/>
    </row>
    <row r="253" spans="1:16" s="3" customFormat="1" ht="12" outlineLevel="1" x14ac:dyDescent="0.2">
      <c r="A253" s="12" t="s">
        <v>302</v>
      </c>
      <c r="B253" s="111" t="s">
        <v>303</v>
      </c>
      <c r="C253" s="112"/>
      <c r="D253" s="112"/>
      <c r="E253" s="112"/>
      <c r="F253" s="112"/>
      <c r="G253" s="112"/>
      <c r="H253" s="113"/>
      <c r="I253" s="13" t="s">
        <v>88</v>
      </c>
      <c r="J253" s="72"/>
      <c r="K253" s="72"/>
      <c r="L253" s="72">
        <f t="shared" si="38"/>
        <v>0</v>
      </c>
      <c r="M253" s="73" t="str">
        <f t="shared" si="39"/>
        <v/>
      </c>
      <c r="N253" s="26"/>
      <c r="O253" s="24"/>
      <c r="P253" s="25"/>
    </row>
    <row r="254" spans="1:16" s="3" customFormat="1" ht="12" outlineLevel="1" x14ac:dyDescent="0.2">
      <c r="A254" s="12" t="s">
        <v>304</v>
      </c>
      <c r="B254" s="141" t="s">
        <v>305</v>
      </c>
      <c r="C254" s="142"/>
      <c r="D254" s="142"/>
      <c r="E254" s="142"/>
      <c r="F254" s="142"/>
      <c r="G254" s="142"/>
      <c r="H254" s="143"/>
      <c r="I254" s="13" t="s">
        <v>88</v>
      </c>
      <c r="J254" s="72"/>
      <c r="K254" s="72"/>
      <c r="L254" s="72">
        <f t="shared" si="38"/>
        <v>0</v>
      </c>
      <c r="M254" s="73" t="str">
        <f t="shared" si="39"/>
        <v/>
      </c>
      <c r="N254" s="26"/>
      <c r="O254" s="24"/>
      <c r="P254" s="25"/>
    </row>
    <row r="255" spans="1:16" s="3" customFormat="1" ht="24" customHeight="1" outlineLevel="1" x14ac:dyDescent="0.2">
      <c r="A255" s="12" t="s">
        <v>306</v>
      </c>
      <c r="B255" s="126" t="s">
        <v>92</v>
      </c>
      <c r="C255" s="127"/>
      <c r="D255" s="127"/>
      <c r="E255" s="127"/>
      <c r="F255" s="127"/>
      <c r="G255" s="127"/>
      <c r="H255" s="128"/>
      <c r="I255" s="13" t="s">
        <v>88</v>
      </c>
      <c r="J255" s="72"/>
      <c r="K255" s="72"/>
      <c r="L255" s="72">
        <f t="shared" si="38"/>
        <v>0</v>
      </c>
      <c r="M255" s="73" t="str">
        <f t="shared" si="39"/>
        <v/>
      </c>
      <c r="N255" s="26"/>
      <c r="O255" s="24"/>
      <c r="P255" s="25"/>
    </row>
    <row r="256" spans="1:16" s="3" customFormat="1" ht="12" outlineLevel="1" x14ac:dyDescent="0.2">
      <c r="A256" s="12" t="s">
        <v>307</v>
      </c>
      <c r="B256" s="132" t="s">
        <v>305</v>
      </c>
      <c r="C256" s="133"/>
      <c r="D256" s="133"/>
      <c r="E256" s="133"/>
      <c r="F256" s="133"/>
      <c r="G256" s="133"/>
      <c r="H256" s="134"/>
      <c r="I256" s="13" t="s">
        <v>88</v>
      </c>
      <c r="J256" s="72"/>
      <c r="K256" s="72"/>
      <c r="L256" s="72">
        <f t="shared" si="38"/>
        <v>0</v>
      </c>
      <c r="M256" s="73" t="str">
        <f t="shared" si="39"/>
        <v/>
      </c>
      <c r="N256" s="26"/>
      <c r="O256" s="24"/>
      <c r="P256" s="25"/>
    </row>
    <row r="257" spans="1:16" s="3" customFormat="1" ht="24" customHeight="1" outlineLevel="1" x14ac:dyDescent="0.2">
      <c r="A257" s="12" t="s">
        <v>308</v>
      </c>
      <c r="B257" s="126" t="s">
        <v>94</v>
      </c>
      <c r="C257" s="127"/>
      <c r="D257" s="127"/>
      <c r="E257" s="127"/>
      <c r="F257" s="127"/>
      <c r="G257" s="127"/>
      <c r="H257" s="128"/>
      <c r="I257" s="13" t="s">
        <v>88</v>
      </c>
      <c r="J257" s="72"/>
      <c r="K257" s="72"/>
      <c r="L257" s="72">
        <f t="shared" si="38"/>
        <v>0</v>
      </c>
      <c r="M257" s="73" t="str">
        <f t="shared" si="39"/>
        <v/>
      </c>
      <c r="N257" s="26"/>
      <c r="O257" s="24"/>
      <c r="P257" s="25"/>
    </row>
    <row r="258" spans="1:16" s="3" customFormat="1" ht="12" outlineLevel="1" x14ac:dyDescent="0.2">
      <c r="A258" s="12" t="s">
        <v>309</v>
      </c>
      <c r="B258" s="132" t="s">
        <v>305</v>
      </c>
      <c r="C258" s="133"/>
      <c r="D258" s="133"/>
      <c r="E258" s="133"/>
      <c r="F258" s="133"/>
      <c r="G258" s="133"/>
      <c r="H258" s="134"/>
      <c r="I258" s="13" t="s">
        <v>88</v>
      </c>
      <c r="J258" s="72"/>
      <c r="K258" s="72"/>
      <c r="L258" s="72">
        <f t="shared" si="38"/>
        <v>0</v>
      </c>
      <c r="M258" s="73" t="str">
        <f t="shared" si="39"/>
        <v/>
      </c>
      <c r="N258" s="26"/>
      <c r="O258" s="24"/>
      <c r="P258" s="25"/>
    </row>
    <row r="259" spans="1:16" s="3" customFormat="1" ht="24" customHeight="1" outlineLevel="1" x14ac:dyDescent="0.2">
      <c r="A259" s="12" t="s">
        <v>310</v>
      </c>
      <c r="B259" s="126" t="s">
        <v>96</v>
      </c>
      <c r="C259" s="127"/>
      <c r="D259" s="127"/>
      <c r="E259" s="127"/>
      <c r="F259" s="127"/>
      <c r="G259" s="127"/>
      <c r="H259" s="128"/>
      <c r="I259" s="13" t="s">
        <v>88</v>
      </c>
      <c r="J259" s="72"/>
      <c r="K259" s="72"/>
      <c r="L259" s="72">
        <f t="shared" si="38"/>
        <v>0</v>
      </c>
      <c r="M259" s="73" t="str">
        <f t="shared" si="39"/>
        <v/>
      </c>
      <c r="N259" s="26"/>
      <c r="O259" s="24"/>
      <c r="P259" s="25"/>
    </row>
    <row r="260" spans="1:16" s="3" customFormat="1" ht="12" outlineLevel="1" x14ac:dyDescent="0.2">
      <c r="A260" s="12" t="s">
        <v>311</v>
      </c>
      <c r="B260" s="132" t="s">
        <v>305</v>
      </c>
      <c r="C260" s="133"/>
      <c r="D260" s="133"/>
      <c r="E260" s="133"/>
      <c r="F260" s="133"/>
      <c r="G260" s="133"/>
      <c r="H260" s="134"/>
      <c r="I260" s="13" t="s">
        <v>88</v>
      </c>
      <c r="J260" s="72"/>
      <c r="K260" s="72"/>
      <c r="L260" s="72">
        <f t="shared" si="38"/>
        <v>0</v>
      </c>
      <c r="M260" s="73" t="str">
        <f t="shared" si="39"/>
        <v/>
      </c>
      <c r="N260" s="26"/>
      <c r="O260" s="24"/>
      <c r="P260" s="25"/>
    </row>
    <row r="261" spans="1:16" s="3" customFormat="1" ht="12" outlineLevel="1" x14ac:dyDescent="0.2">
      <c r="A261" s="12" t="s">
        <v>312</v>
      </c>
      <c r="B261" s="111" t="s">
        <v>313</v>
      </c>
      <c r="C261" s="112"/>
      <c r="D261" s="112"/>
      <c r="E261" s="112"/>
      <c r="F261" s="112"/>
      <c r="G261" s="112"/>
      <c r="H261" s="113"/>
      <c r="I261" s="13" t="s">
        <v>88</v>
      </c>
      <c r="J261" s="72"/>
      <c r="K261" s="72"/>
      <c r="L261" s="72">
        <f t="shared" si="38"/>
        <v>0</v>
      </c>
      <c r="M261" s="73" t="str">
        <f t="shared" si="39"/>
        <v/>
      </c>
      <c r="N261" s="26"/>
      <c r="O261" s="24"/>
      <c r="P261" s="25"/>
    </row>
    <row r="262" spans="1:16" s="3" customFormat="1" ht="12" outlineLevel="1" x14ac:dyDescent="0.2">
      <c r="A262" s="12" t="s">
        <v>314</v>
      </c>
      <c r="B262" s="141" t="s">
        <v>305</v>
      </c>
      <c r="C262" s="142"/>
      <c r="D262" s="142"/>
      <c r="E262" s="142"/>
      <c r="F262" s="142"/>
      <c r="G262" s="142"/>
      <c r="H262" s="143"/>
      <c r="I262" s="13" t="s">
        <v>88</v>
      </c>
      <c r="J262" s="72"/>
      <c r="K262" s="72"/>
      <c r="L262" s="72">
        <f t="shared" si="38"/>
        <v>0</v>
      </c>
      <c r="M262" s="73" t="str">
        <f t="shared" si="39"/>
        <v/>
      </c>
      <c r="N262" s="26"/>
      <c r="O262" s="24"/>
      <c r="P262" s="25"/>
    </row>
    <row r="263" spans="1:16" s="3" customFormat="1" ht="12" outlineLevel="1" x14ac:dyDescent="0.2">
      <c r="A263" s="12" t="s">
        <v>315</v>
      </c>
      <c r="B263" s="111" t="s">
        <v>316</v>
      </c>
      <c r="C263" s="112"/>
      <c r="D263" s="112"/>
      <c r="E263" s="112"/>
      <c r="F263" s="112"/>
      <c r="G263" s="112"/>
      <c r="H263" s="113"/>
      <c r="I263" s="13" t="s">
        <v>88</v>
      </c>
      <c r="J263" s="72">
        <v>0</v>
      </c>
      <c r="K263" s="72">
        <v>0</v>
      </c>
      <c r="L263" s="72">
        <f t="shared" si="38"/>
        <v>0</v>
      </c>
      <c r="M263" s="73" t="str">
        <f t="shared" si="39"/>
        <v/>
      </c>
      <c r="N263" s="26"/>
      <c r="O263" s="24"/>
      <c r="P263" s="25"/>
    </row>
    <row r="264" spans="1:16" s="3" customFormat="1" ht="12" outlineLevel="1" x14ac:dyDescent="0.2">
      <c r="A264" s="12" t="s">
        <v>317</v>
      </c>
      <c r="B264" s="141" t="s">
        <v>305</v>
      </c>
      <c r="C264" s="142"/>
      <c r="D264" s="142"/>
      <c r="E264" s="142"/>
      <c r="F264" s="142"/>
      <c r="G264" s="142"/>
      <c r="H264" s="143"/>
      <c r="I264" s="13" t="s">
        <v>88</v>
      </c>
      <c r="J264" s="72"/>
      <c r="K264" s="72"/>
      <c r="L264" s="72">
        <f t="shared" si="38"/>
        <v>0</v>
      </c>
      <c r="M264" s="73" t="str">
        <f t="shared" si="39"/>
        <v/>
      </c>
      <c r="N264" s="26"/>
      <c r="O264" s="24"/>
      <c r="P264" s="25"/>
    </row>
    <row r="265" spans="1:16" s="3" customFormat="1" ht="12" outlineLevel="1" x14ac:dyDescent="0.2">
      <c r="A265" s="12" t="s">
        <v>318</v>
      </c>
      <c r="B265" s="111" t="s">
        <v>319</v>
      </c>
      <c r="C265" s="112"/>
      <c r="D265" s="112"/>
      <c r="E265" s="112"/>
      <c r="F265" s="112"/>
      <c r="G265" s="112"/>
      <c r="H265" s="113"/>
      <c r="I265" s="13" t="s">
        <v>88</v>
      </c>
      <c r="J265" s="72"/>
      <c r="K265" s="72"/>
      <c r="L265" s="72">
        <f t="shared" si="38"/>
        <v>0</v>
      </c>
      <c r="M265" s="73" t="str">
        <f t="shared" si="39"/>
        <v/>
      </c>
      <c r="N265" s="26"/>
      <c r="O265" s="24"/>
      <c r="P265" s="25"/>
    </row>
    <row r="266" spans="1:16" s="3" customFormat="1" ht="12" outlineLevel="1" x14ac:dyDescent="0.2">
      <c r="A266" s="12" t="s">
        <v>320</v>
      </c>
      <c r="B266" s="141" t="s">
        <v>305</v>
      </c>
      <c r="C266" s="142"/>
      <c r="D266" s="142"/>
      <c r="E266" s="142"/>
      <c r="F266" s="142"/>
      <c r="G266" s="142"/>
      <c r="H266" s="143"/>
      <c r="I266" s="13" t="s">
        <v>88</v>
      </c>
      <c r="J266" s="72"/>
      <c r="K266" s="72"/>
      <c r="L266" s="72">
        <f t="shared" si="38"/>
        <v>0</v>
      </c>
      <c r="M266" s="73" t="str">
        <f t="shared" si="39"/>
        <v/>
      </c>
      <c r="N266" s="26"/>
      <c r="O266" s="24"/>
      <c r="P266" s="25"/>
    </row>
    <row r="267" spans="1:16" s="3" customFormat="1" ht="12" outlineLevel="1" x14ac:dyDescent="0.2">
      <c r="A267" s="12" t="s">
        <v>321</v>
      </c>
      <c r="B267" s="111" t="s">
        <v>322</v>
      </c>
      <c r="C267" s="112"/>
      <c r="D267" s="112"/>
      <c r="E267" s="112"/>
      <c r="F267" s="112"/>
      <c r="G267" s="112"/>
      <c r="H267" s="113"/>
      <c r="I267" s="13" t="s">
        <v>88</v>
      </c>
      <c r="J267" s="72"/>
      <c r="K267" s="72"/>
      <c r="L267" s="72">
        <f t="shared" si="38"/>
        <v>0</v>
      </c>
      <c r="M267" s="73" t="str">
        <f t="shared" si="39"/>
        <v/>
      </c>
      <c r="N267" s="26"/>
      <c r="O267" s="24"/>
      <c r="P267" s="25"/>
    </row>
    <row r="268" spans="1:16" s="3" customFormat="1" ht="12" outlineLevel="1" x14ac:dyDescent="0.2">
      <c r="A268" s="12" t="s">
        <v>323</v>
      </c>
      <c r="B268" s="141" t="s">
        <v>305</v>
      </c>
      <c r="C268" s="142"/>
      <c r="D268" s="142"/>
      <c r="E268" s="142"/>
      <c r="F268" s="142"/>
      <c r="G268" s="142"/>
      <c r="H268" s="143"/>
      <c r="I268" s="13" t="s">
        <v>88</v>
      </c>
      <c r="J268" s="72"/>
      <c r="K268" s="72"/>
      <c r="L268" s="72">
        <f t="shared" si="38"/>
        <v>0</v>
      </c>
      <c r="M268" s="73" t="str">
        <f t="shared" si="39"/>
        <v/>
      </c>
      <c r="N268" s="26"/>
      <c r="O268" s="24"/>
      <c r="P268" s="25"/>
    </row>
    <row r="269" spans="1:16" s="3" customFormat="1" ht="12" outlineLevel="1" x14ac:dyDescent="0.2">
      <c r="A269" s="12" t="s">
        <v>324</v>
      </c>
      <c r="B269" s="111" t="s">
        <v>325</v>
      </c>
      <c r="C269" s="112"/>
      <c r="D269" s="112"/>
      <c r="E269" s="112"/>
      <c r="F269" s="112"/>
      <c r="G269" s="112"/>
      <c r="H269" s="113"/>
      <c r="I269" s="13" t="s">
        <v>88</v>
      </c>
      <c r="J269" s="72"/>
      <c r="K269" s="72"/>
      <c r="L269" s="72">
        <f t="shared" si="38"/>
        <v>0</v>
      </c>
      <c r="M269" s="73" t="str">
        <f t="shared" si="39"/>
        <v/>
      </c>
      <c r="N269" s="26"/>
      <c r="O269" s="24"/>
      <c r="P269" s="25"/>
    </row>
    <row r="270" spans="1:16" s="3" customFormat="1" ht="12" outlineLevel="1" x14ac:dyDescent="0.2">
      <c r="A270" s="12" t="s">
        <v>326</v>
      </c>
      <c r="B270" s="141" t="s">
        <v>305</v>
      </c>
      <c r="C270" s="142"/>
      <c r="D270" s="142"/>
      <c r="E270" s="142"/>
      <c r="F270" s="142"/>
      <c r="G270" s="142"/>
      <c r="H270" s="143"/>
      <c r="I270" s="13" t="s">
        <v>88</v>
      </c>
      <c r="J270" s="72"/>
      <c r="K270" s="72"/>
      <c r="L270" s="72">
        <f t="shared" si="38"/>
        <v>0</v>
      </c>
      <c r="M270" s="73" t="str">
        <f t="shared" si="39"/>
        <v/>
      </c>
      <c r="N270" s="26"/>
      <c r="O270" s="24"/>
      <c r="P270" s="25"/>
    </row>
    <row r="271" spans="1:16" s="3" customFormat="1" ht="12" outlineLevel="1" x14ac:dyDescent="0.2">
      <c r="A271" s="12" t="s">
        <v>324</v>
      </c>
      <c r="B271" s="111" t="s">
        <v>327</v>
      </c>
      <c r="C271" s="112"/>
      <c r="D271" s="112"/>
      <c r="E271" s="112"/>
      <c r="F271" s="112"/>
      <c r="G271" s="112"/>
      <c r="H271" s="113"/>
      <c r="I271" s="13" t="s">
        <v>88</v>
      </c>
      <c r="J271" s="72"/>
      <c r="K271" s="72"/>
      <c r="L271" s="72">
        <f t="shared" si="38"/>
        <v>0</v>
      </c>
      <c r="M271" s="73" t="str">
        <f t="shared" si="39"/>
        <v/>
      </c>
      <c r="N271" s="26"/>
      <c r="O271" s="24"/>
      <c r="P271" s="25"/>
    </row>
    <row r="272" spans="1:16" s="3" customFormat="1" ht="12" outlineLevel="1" x14ac:dyDescent="0.2">
      <c r="A272" s="12" t="s">
        <v>328</v>
      </c>
      <c r="B272" s="141" t="s">
        <v>305</v>
      </c>
      <c r="C272" s="142"/>
      <c r="D272" s="142"/>
      <c r="E272" s="142"/>
      <c r="F272" s="142"/>
      <c r="G272" s="142"/>
      <c r="H272" s="143"/>
      <c r="I272" s="13" t="s">
        <v>88</v>
      </c>
      <c r="J272" s="72"/>
      <c r="K272" s="72"/>
      <c r="L272" s="72">
        <f t="shared" si="38"/>
        <v>0</v>
      </c>
      <c r="M272" s="73" t="str">
        <f t="shared" si="39"/>
        <v/>
      </c>
      <c r="N272" s="26"/>
      <c r="O272" s="24"/>
      <c r="P272" s="25"/>
    </row>
    <row r="273" spans="1:16" s="3" customFormat="1" ht="24" customHeight="1" outlineLevel="1" x14ac:dyDescent="0.2">
      <c r="A273" s="12" t="s">
        <v>329</v>
      </c>
      <c r="B273" s="114" t="s">
        <v>330</v>
      </c>
      <c r="C273" s="115"/>
      <c r="D273" s="115"/>
      <c r="E273" s="115"/>
      <c r="F273" s="115"/>
      <c r="G273" s="115"/>
      <c r="H273" s="116"/>
      <c r="I273" s="13" t="s">
        <v>88</v>
      </c>
      <c r="J273" s="72"/>
      <c r="K273" s="72"/>
      <c r="L273" s="72">
        <f t="shared" si="38"/>
        <v>0</v>
      </c>
      <c r="M273" s="73" t="str">
        <f t="shared" si="39"/>
        <v/>
      </c>
      <c r="N273" s="26"/>
      <c r="O273" s="24"/>
      <c r="P273" s="25"/>
    </row>
    <row r="274" spans="1:16" s="3" customFormat="1" ht="12" outlineLevel="1" x14ac:dyDescent="0.2">
      <c r="A274" s="12" t="s">
        <v>331</v>
      </c>
      <c r="B274" s="141" t="s">
        <v>305</v>
      </c>
      <c r="C274" s="142"/>
      <c r="D274" s="142"/>
      <c r="E274" s="142"/>
      <c r="F274" s="142"/>
      <c r="G274" s="142"/>
      <c r="H274" s="143"/>
      <c r="I274" s="13" t="s">
        <v>88</v>
      </c>
      <c r="J274" s="72"/>
      <c r="K274" s="72"/>
      <c r="L274" s="72">
        <f t="shared" si="38"/>
        <v>0</v>
      </c>
      <c r="M274" s="73" t="str">
        <f t="shared" si="39"/>
        <v/>
      </c>
      <c r="N274" s="26"/>
      <c r="O274" s="24"/>
      <c r="P274" s="25"/>
    </row>
    <row r="275" spans="1:16" s="3" customFormat="1" ht="12" outlineLevel="1" x14ac:dyDescent="0.2">
      <c r="A275" s="12" t="s">
        <v>332</v>
      </c>
      <c r="B275" s="141" t="s">
        <v>112</v>
      </c>
      <c r="C275" s="142"/>
      <c r="D275" s="142"/>
      <c r="E275" s="142"/>
      <c r="F275" s="142"/>
      <c r="G275" s="142"/>
      <c r="H275" s="143"/>
      <c r="I275" s="13" t="s">
        <v>88</v>
      </c>
      <c r="J275" s="72"/>
      <c r="K275" s="72"/>
      <c r="L275" s="72">
        <f t="shared" si="38"/>
        <v>0</v>
      </c>
      <c r="M275" s="73" t="str">
        <f t="shared" si="39"/>
        <v/>
      </c>
      <c r="N275" s="26"/>
      <c r="O275" s="24"/>
      <c r="P275" s="25"/>
    </row>
    <row r="276" spans="1:16" s="3" customFormat="1" ht="12" outlineLevel="1" x14ac:dyDescent="0.2">
      <c r="A276" s="12" t="s">
        <v>333</v>
      </c>
      <c r="B276" s="132" t="s">
        <v>305</v>
      </c>
      <c r="C276" s="133"/>
      <c r="D276" s="133"/>
      <c r="E276" s="133"/>
      <c r="F276" s="133"/>
      <c r="G276" s="133"/>
      <c r="H276" s="134"/>
      <c r="I276" s="13" t="s">
        <v>88</v>
      </c>
      <c r="J276" s="72"/>
      <c r="K276" s="72"/>
      <c r="L276" s="72">
        <f t="shared" si="38"/>
        <v>0</v>
      </c>
      <c r="M276" s="73" t="str">
        <f t="shared" si="39"/>
        <v/>
      </c>
      <c r="N276" s="26"/>
      <c r="O276" s="24"/>
      <c r="P276" s="25"/>
    </row>
    <row r="277" spans="1:16" s="3" customFormat="1" ht="12" outlineLevel="1" x14ac:dyDescent="0.2">
      <c r="A277" s="12" t="s">
        <v>334</v>
      </c>
      <c r="B277" s="141" t="s">
        <v>114</v>
      </c>
      <c r="C277" s="142"/>
      <c r="D277" s="142"/>
      <c r="E277" s="142"/>
      <c r="F277" s="142"/>
      <c r="G277" s="142"/>
      <c r="H277" s="143"/>
      <c r="I277" s="13" t="s">
        <v>88</v>
      </c>
      <c r="J277" s="72"/>
      <c r="K277" s="72"/>
      <c r="L277" s="72">
        <f t="shared" si="38"/>
        <v>0</v>
      </c>
      <c r="M277" s="73" t="str">
        <f t="shared" si="39"/>
        <v/>
      </c>
      <c r="N277" s="26"/>
      <c r="O277" s="24"/>
      <c r="P277" s="25"/>
    </row>
    <row r="278" spans="1:16" s="3" customFormat="1" ht="12" outlineLevel="1" x14ac:dyDescent="0.2">
      <c r="A278" s="12" t="s">
        <v>335</v>
      </c>
      <c r="B278" s="132" t="s">
        <v>305</v>
      </c>
      <c r="C278" s="133"/>
      <c r="D278" s="133"/>
      <c r="E278" s="133"/>
      <c r="F278" s="133"/>
      <c r="G278" s="133"/>
      <c r="H278" s="134"/>
      <c r="I278" s="13" t="s">
        <v>88</v>
      </c>
      <c r="J278" s="72"/>
      <c r="K278" s="72"/>
      <c r="L278" s="72">
        <f t="shared" si="38"/>
        <v>0</v>
      </c>
      <c r="M278" s="73" t="str">
        <f t="shared" si="39"/>
        <v/>
      </c>
      <c r="N278" s="26"/>
      <c r="O278" s="24"/>
      <c r="P278" s="25"/>
    </row>
    <row r="279" spans="1:16" s="3" customFormat="1" ht="12" outlineLevel="1" x14ac:dyDescent="0.2">
      <c r="A279" s="12" t="s">
        <v>336</v>
      </c>
      <c r="B279" s="111" t="s">
        <v>337</v>
      </c>
      <c r="C279" s="112"/>
      <c r="D279" s="112"/>
      <c r="E279" s="112"/>
      <c r="F279" s="112"/>
      <c r="G279" s="112"/>
      <c r="H279" s="113"/>
      <c r="I279" s="13" t="s">
        <v>88</v>
      </c>
      <c r="J279" s="72"/>
      <c r="K279" s="72"/>
      <c r="L279" s="72">
        <f t="shared" si="38"/>
        <v>0</v>
      </c>
      <c r="M279" s="73" t="str">
        <f t="shared" si="39"/>
        <v/>
      </c>
      <c r="N279" s="26"/>
      <c r="O279" s="24"/>
      <c r="P279" s="25"/>
    </row>
    <row r="280" spans="1:16" s="3" customFormat="1" ht="12" outlineLevel="1" x14ac:dyDescent="0.2">
      <c r="A280" s="12" t="s">
        <v>338</v>
      </c>
      <c r="B280" s="141" t="s">
        <v>305</v>
      </c>
      <c r="C280" s="142"/>
      <c r="D280" s="142"/>
      <c r="E280" s="142"/>
      <c r="F280" s="142"/>
      <c r="G280" s="142"/>
      <c r="H280" s="143"/>
      <c r="I280" s="13" t="s">
        <v>88</v>
      </c>
      <c r="J280" s="72"/>
      <c r="K280" s="72"/>
      <c r="L280" s="72">
        <f t="shared" si="38"/>
        <v>0</v>
      </c>
      <c r="M280" s="73" t="str">
        <f t="shared" si="39"/>
        <v/>
      </c>
      <c r="N280" s="26"/>
      <c r="O280" s="24"/>
      <c r="P280" s="25"/>
    </row>
    <row r="281" spans="1:16" s="3" customFormat="1" ht="12" outlineLevel="1" x14ac:dyDescent="0.2">
      <c r="A281" s="34" t="s">
        <v>339</v>
      </c>
      <c r="B281" s="144" t="s">
        <v>340</v>
      </c>
      <c r="C281" s="145"/>
      <c r="D281" s="145"/>
      <c r="E281" s="145"/>
      <c r="F281" s="145"/>
      <c r="G281" s="145"/>
      <c r="H281" s="146"/>
      <c r="I281" s="35" t="s">
        <v>88</v>
      </c>
      <c r="J281" s="77">
        <f t="shared" ref="J281" si="50">SUM(J282,J284,J289,J291,J293,J295,J297,J299,J301)</f>
        <v>0</v>
      </c>
      <c r="K281" s="77">
        <f t="shared" ref="K281" si="51">SUM(K282,K284,K289,K291,K293,K295,K297,K299,K301)</f>
        <v>0</v>
      </c>
      <c r="L281" s="77">
        <f t="shared" si="38"/>
        <v>0</v>
      </c>
      <c r="M281" s="78" t="str">
        <f t="shared" si="39"/>
        <v/>
      </c>
      <c r="N281" s="32"/>
      <c r="O281" s="24"/>
      <c r="P281" s="25"/>
    </row>
    <row r="282" spans="1:16" s="3" customFormat="1" ht="12" outlineLevel="1" x14ac:dyDescent="0.2">
      <c r="A282" s="12" t="s">
        <v>341</v>
      </c>
      <c r="B282" s="111" t="s">
        <v>342</v>
      </c>
      <c r="C282" s="112"/>
      <c r="D282" s="112"/>
      <c r="E282" s="112"/>
      <c r="F282" s="112"/>
      <c r="G282" s="112"/>
      <c r="H282" s="113"/>
      <c r="I282" s="13" t="s">
        <v>88</v>
      </c>
      <c r="J282" s="72"/>
      <c r="K282" s="72"/>
      <c r="L282" s="72">
        <f t="shared" si="38"/>
        <v>0</v>
      </c>
      <c r="M282" s="73" t="str">
        <f t="shared" si="39"/>
        <v/>
      </c>
      <c r="N282" s="26"/>
      <c r="O282" s="24"/>
      <c r="P282" s="25"/>
    </row>
    <row r="283" spans="1:16" s="3" customFormat="1" ht="12" outlineLevel="1" x14ac:dyDescent="0.2">
      <c r="A283" s="12" t="s">
        <v>343</v>
      </c>
      <c r="B283" s="141" t="s">
        <v>305</v>
      </c>
      <c r="C283" s="142"/>
      <c r="D283" s="142"/>
      <c r="E283" s="142"/>
      <c r="F283" s="142"/>
      <c r="G283" s="142"/>
      <c r="H283" s="143"/>
      <c r="I283" s="13" t="s">
        <v>88</v>
      </c>
      <c r="J283" s="72"/>
      <c r="K283" s="72"/>
      <c r="L283" s="72">
        <f t="shared" si="38"/>
        <v>0</v>
      </c>
      <c r="M283" s="73" t="str">
        <f t="shared" si="39"/>
        <v/>
      </c>
      <c r="N283" s="26"/>
      <c r="O283" s="24"/>
      <c r="P283" s="25"/>
    </row>
    <row r="284" spans="1:16" s="3" customFormat="1" ht="12" outlineLevel="1" x14ac:dyDescent="0.2">
      <c r="A284" s="12" t="s">
        <v>344</v>
      </c>
      <c r="B284" s="111" t="s">
        <v>345</v>
      </c>
      <c r="C284" s="112"/>
      <c r="D284" s="112"/>
      <c r="E284" s="112"/>
      <c r="F284" s="112"/>
      <c r="G284" s="112"/>
      <c r="H284" s="113"/>
      <c r="I284" s="13" t="s">
        <v>88</v>
      </c>
      <c r="J284" s="72"/>
      <c r="K284" s="72"/>
      <c r="L284" s="72">
        <f t="shared" si="38"/>
        <v>0</v>
      </c>
      <c r="M284" s="73" t="str">
        <f t="shared" si="39"/>
        <v/>
      </c>
      <c r="N284" s="26"/>
      <c r="O284" s="24"/>
      <c r="P284" s="25"/>
    </row>
    <row r="285" spans="1:16" s="3" customFormat="1" ht="12" outlineLevel="1" x14ac:dyDescent="0.2">
      <c r="A285" s="12" t="s">
        <v>346</v>
      </c>
      <c r="B285" s="141" t="s">
        <v>347</v>
      </c>
      <c r="C285" s="142"/>
      <c r="D285" s="142"/>
      <c r="E285" s="142"/>
      <c r="F285" s="142"/>
      <c r="G285" s="142"/>
      <c r="H285" s="143"/>
      <c r="I285" s="13" t="s">
        <v>88</v>
      </c>
      <c r="J285" s="72"/>
      <c r="K285" s="72"/>
      <c r="L285" s="72">
        <f t="shared" si="38"/>
        <v>0</v>
      </c>
      <c r="M285" s="73" t="str">
        <f t="shared" si="39"/>
        <v/>
      </c>
      <c r="N285" s="26"/>
      <c r="O285" s="24"/>
      <c r="P285" s="25"/>
    </row>
    <row r="286" spans="1:16" s="3" customFormat="1" ht="12" outlineLevel="1" x14ac:dyDescent="0.2">
      <c r="A286" s="12" t="s">
        <v>348</v>
      </c>
      <c r="B286" s="132" t="s">
        <v>305</v>
      </c>
      <c r="C286" s="133"/>
      <c r="D286" s="133"/>
      <c r="E286" s="133"/>
      <c r="F286" s="133"/>
      <c r="G286" s="133"/>
      <c r="H286" s="134"/>
      <c r="I286" s="13" t="s">
        <v>88</v>
      </c>
      <c r="J286" s="72"/>
      <c r="K286" s="72"/>
      <c r="L286" s="72">
        <f t="shared" si="38"/>
        <v>0</v>
      </c>
      <c r="M286" s="73" t="str">
        <f t="shared" si="39"/>
        <v/>
      </c>
      <c r="N286" s="26"/>
      <c r="O286" s="24"/>
      <c r="P286" s="25"/>
    </row>
    <row r="287" spans="1:16" s="3" customFormat="1" ht="12" outlineLevel="1" x14ac:dyDescent="0.2">
      <c r="A287" s="12" t="s">
        <v>349</v>
      </c>
      <c r="B287" s="141" t="s">
        <v>350</v>
      </c>
      <c r="C287" s="142"/>
      <c r="D287" s="142"/>
      <c r="E287" s="142"/>
      <c r="F287" s="142"/>
      <c r="G287" s="142"/>
      <c r="H287" s="143"/>
      <c r="I287" s="13" t="s">
        <v>88</v>
      </c>
      <c r="J287" s="72"/>
      <c r="K287" s="72"/>
      <c r="L287" s="72">
        <f t="shared" si="38"/>
        <v>0</v>
      </c>
      <c r="M287" s="73" t="str">
        <f t="shared" si="39"/>
        <v/>
      </c>
      <c r="N287" s="26"/>
      <c r="O287" s="24"/>
      <c r="P287" s="25"/>
    </row>
    <row r="288" spans="1:16" s="3" customFormat="1" ht="12" outlineLevel="1" x14ac:dyDescent="0.2">
      <c r="A288" s="12" t="s">
        <v>351</v>
      </c>
      <c r="B288" s="132" t="s">
        <v>305</v>
      </c>
      <c r="C288" s="133"/>
      <c r="D288" s="133"/>
      <c r="E288" s="133"/>
      <c r="F288" s="133"/>
      <c r="G288" s="133"/>
      <c r="H288" s="134"/>
      <c r="I288" s="13" t="s">
        <v>88</v>
      </c>
      <c r="J288" s="72"/>
      <c r="K288" s="72"/>
      <c r="L288" s="72">
        <f t="shared" si="38"/>
        <v>0</v>
      </c>
      <c r="M288" s="73" t="str">
        <f t="shared" si="39"/>
        <v/>
      </c>
      <c r="N288" s="26"/>
      <c r="O288" s="24"/>
      <c r="P288" s="25"/>
    </row>
    <row r="289" spans="1:16" s="3" customFormat="1" ht="24" customHeight="1" outlineLevel="1" x14ac:dyDescent="0.2">
      <c r="A289" s="12" t="s">
        <v>352</v>
      </c>
      <c r="B289" s="114" t="s">
        <v>353</v>
      </c>
      <c r="C289" s="115"/>
      <c r="D289" s="115"/>
      <c r="E289" s="115"/>
      <c r="F289" s="115"/>
      <c r="G289" s="115"/>
      <c r="H289" s="116"/>
      <c r="I289" s="13" t="s">
        <v>88</v>
      </c>
      <c r="J289" s="72"/>
      <c r="K289" s="72"/>
      <c r="L289" s="72">
        <f t="shared" si="38"/>
        <v>0</v>
      </c>
      <c r="M289" s="73" t="str">
        <f t="shared" si="39"/>
        <v/>
      </c>
      <c r="N289" s="26"/>
      <c r="O289" s="24"/>
      <c r="P289" s="25"/>
    </row>
    <row r="290" spans="1:16" s="3" customFormat="1" ht="12" outlineLevel="1" x14ac:dyDescent="0.2">
      <c r="A290" s="12" t="s">
        <v>354</v>
      </c>
      <c r="B290" s="141" t="s">
        <v>305</v>
      </c>
      <c r="C290" s="142"/>
      <c r="D290" s="142"/>
      <c r="E290" s="142"/>
      <c r="F290" s="142"/>
      <c r="G290" s="142"/>
      <c r="H290" s="143"/>
      <c r="I290" s="13" t="s">
        <v>88</v>
      </c>
      <c r="J290" s="72"/>
      <c r="K290" s="72"/>
      <c r="L290" s="72">
        <f t="shared" si="38"/>
        <v>0</v>
      </c>
      <c r="M290" s="73" t="str">
        <f t="shared" si="39"/>
        <v/>
      </c>
      <c r="N290" s="26"/>
      <c r="O290" s="24"/>
      <c r="P290" s="25"/>
    </row>
    <row r="291" spans="1:16" s="3" customFormat="1" ht="12" outlineLevel="1" x14ac:dyDescent="0.2">
      <c r="A291" s="12" t="s">
        <v>355</v>
      </c>
      <c r="B291" s="111" t="s">
        <v>356</v>
      </c>
      <c r="C291" s="112"/>
      <c r="D291" s="112"/>
      <c r="E291" s="112"/>
      <c r="F291" s="112"/>
      <c r="G291" s="112"/>
      <c r="H291" s="113"/>
      <c r="I291" s="13" t="s">
        <v>88</v>
      </c>
      <c r="J291" s="72"/>
      <c r="K291" s="72"/>
      <c r="L291" s="72">
        <f t="shared" si="38"/>
        <v>0</v>
      </c>
      <c r="M291" s="73" t="str">
        <f t="shared" si="39"/>
        <v/>
      </c>
      <c r="N291" s="26"/>
      <c r="O291" s="24"/>
      <c r="P291" s="25"/>
    </row>
    <row r="292" spans="1:16" s="3" customFormat="1" ht="12" outlineLevel="1" x14ac:dyDescent="0.2">
      <c r="A292" s="12" t="s">
        <v>357</v>
      </c>
      <c r="B292" s="141" t="s">
        <v>305</v>
      </c>
      <c r="C292" s="142"/>
      <c r="D292" s="142"/>
      <c r="E292" s="142"/>
      <c r="F292" s="142"/>
      <c r="G292" s="142"/>
      <c r="H292" s="143"/>
      <c r="I292" s="13" t="s">
        <v>88</v>
      </c>
      <c r="J292" s="72"/>
      <c r="K292" s="72"/>
      <c r="L292" s="72">
        <f t="shared" si="38"/>
        <v>0</v>
      </c>
      <c r="M292" s="73" t="str">
        <f t="shared" si="39"/>
        <v/>
      </c>
      <c r="N292" s="26"/>
      <c r="O292" s="24"/>
      <c r="P292" s="25"/>
    </row>
    <row r="293" spans="1:16" s="3" customFormat="1" ht="12" outlineLevel="1" x14ac:dyDescent="0.2">
      <c r="A293" s="12" t="s">
        <v>358</v>
      </c>
      <c r="B293" s="111" t="s">
        <v>359</v>
      </c>
      <c r="C293" s="112"/>
      <c r="D293" s="112"/>
      <c r="E293" s="112"/>
      <c r="F293" s="112"/>
      <c r="G293" s="112"/>
      <c r="H293" s="113"/>
      <c r="I293" s="13" t="s">
        <v>88</v>
      </c>
      <c r="J293" s="72"/>
      <c r="K293" s="72"/>
      <c r="L293" s="72">
        <f t="shared" ref="L293:L315" si="52">K293-J293</f>
        <v>0</v>
      </c>
      <c r="M293" s="73" t="str">
        <f t="shared" ref="M293:M309" si="53">IFERROR(K293/J293,"")</f>
        <v/>
      </c>
      <c r="N293" s="26"/>
      <c r="O293" s="24"/>
      <c r="P293" s="25"/>
    </row>
    <row r="294" spans="1:16" s="3" customFormat="1" ht="12" outlineLevel="1" x14ac:dyDescent="0.2">
      <c r="A294" s="12" t="s">
        <v>360</v>
      </c>
      <c r="B294" s="141" t="s">
        <v>305</v>
      </c>
      <c r="C294" s="142"/>
      <c r="D294" s="142"/>
      <c r="E294" s="142"/>
      <c r="F294" s="142"/>
      <c r="G294" s="142"/>
      <c r="H294" s="143"/>
      <c r="I294" s="13" t="s">
        <v>88</v>
      </c>
      <c r="J294" s="72"/>
      <c r="K294" s="72"/>
      <c r="L294" s="72">
        <f t="shared" si="52"/>
        <v>0</v>
      </c>
      <c r="M294" s="73" t="str">
        <f t="shared" si="53"/>
        <v/>
      </c>
      <c r="N294" s="26"/>
      <c r="O294" s="24"/>
      <c r="P294" s="25"/>
    </row>
    <row r="295" spans="1:16" s="3" customFormat="1" ht="12" outlineLevel="1" x14ac:dyDescent="0.2">
      <c r="A295" s="12" t="s">
        <v>361</v>
      </c>
      <c r="B295" s="111" t="s">
        <v>362</v>
      </c>
      <c r="C295" s="112"/>
      <c r="D295" s="112"/>
      <c r="E295" s="112"/>
      <c r="F295" s="112"/>
      <c r="G295" s="112"/>
      <c r="H295" s="113"/>
      <c r="I295" s="13" t="s">
        <v>88</v>
      </c>
      <c r="J295" s="72"/>
      <c r="K295" s="72"/>
      <c r="L295" s="72">
        <f t="shared" si="52"/>
        <v>0</v>
      </c>
      <c r="M295" s="73" t="str">
        <f t="shared" si="53"/>
        <v/>
      </c>
      <c r="N295" s="26"/>
      <c r="O295" s="24"/>
      <c r="P295" s="25"/>
    </row>
    <row r="296" spans="1:16" s="3" customFormat="1" ht="12" outlineLevel="1" x14ac:dyDescent="0.2">
      <c r="A296" s="12" t="s">
        <v>363</v>
      </c>
      <c r="B296" s="141" t="s">
        <v>305</v>
      </c>
      <c r="C296" s="142"/>
      <c r="D296" s="142"/>
      <c r="E296" s="142"/>
      <c r="F296" s="142"/>
      <c r="G296" s="142"/>
      <c r="H296" s="143"/>
      <c r="I296" s="13" t="s">
        <v>88</v>
      </c>
      <c r="J296" s="72"/>
      <c r="K296" s="72"/>
      <c r="L296" s="72">
        <f t="shared" si="52"/>
        <v>0</v>
      </c>
      <c r="M296" s="73" t="str">
        <f t="shared" si="53"/>
        <v/>
      </c>
      <c r="N296" s="26"/>
      <c r="O296" s="24"/>
      <c r="P296" s="25"/>
    </row>
    <row r="297" spans="1:16" s="3" customFormat="1" ht="12" outlineLevel="1" x14ac:dyDescent="0.2">
      <c r="A297" s="12" t="s">
        <v>364</v>
      </c>
      <c r="B297" s="111" t="s">
        <v>365</v>
      </c>
      <c r="C297" s="112"/>
      <c r="D297" s="112"/>
      <c r="E297" s="112"/>
      <c r="F297" s="112"/>
      <c r="G297" s="112"/>
      <c r="H297" s="113"/>
      <c r="I297" s="13" t="s">
        <v>88</v>
      </c>
      <c r="J297" s="72"/>
      <c r="K297" s="72"/>
      <c r="L297" s="72">
        <f t="shared" si="52"/>
        <v>0</v>
      </c>
      <c r="M297" s="73" t="str">
        <f t="shared" si="53"/>
        <v/>
      </c>
      <c r="N297" s="26"/>
      <c r="O297" s="24"/>
      <c r="P297" s="25"/>
    </row>
    <row r="298" spans="1:16" s="3" customFormat="1" ht="12" outlineLevel="1" x14ac:dyDescent="0.2">
      <c r="A298" s="12" t="s">
        <v>366</v>
      </c>
      <c r="B298" s="141" t="s">
        <v>305</v>
      </c>
      <c r="C298" s="142"/>
      <c r="D298" s="142"/>
      <c r="E298" s="142"/>
      <c r="F298" s="142"/>
      <c r="G298" s="142"/>
      <c r="H298" s="143"/>
      <c r="I298" s="13" t="s">
        <v>88</v>
      </c>
      <c r="J298" s="72"/>
      <c r="K298" s="72"/>
      <c r="L298" s="72">
        <f t="shared" si="52"/>
        <v>0</v>
      </c>
      <c r="M298" s="73" t="str">
        <f t="shared" si="53"/>
        <v/>
      </c>
      <c r="N298" s="26"/>
      <c r="O298" s="24"/>
      <c r="P298" s="25"/>
    </row>
    <row r="299" spans="1:16" s="3" customFormat="1" ht="24" customHeight="1" outlineLevel="1" x14ac:dyDescent="0.2">
      <c r="A299" s="12" t="s">
        <v>367</v>
      </c>
      <c r="B299" s="114" t="s">
        <v>368</v>
      </c>
      <c r="C299" s="115"/>
      <c r="D299" s="115"/>
      <c r="E299" s="115"/>
      <c r="F299" s="115"/>
      <c r="G299" s="115"/>
      <c r="H299" s="116"/>
      <c r="I299" s="13" t="s">
        <v>88</v>
      </c>
      <c r="J299" s="72"/>
      <c r="K299" s="72"/>
      <c r="L299" s="72">
        <f t="shared" si="52"/>
        <v>0</v>
      </c>
      <c r="M299" s="73" t="str">
        <f t="shared" si="53"/>
        <v/>
      </c>
      <c r="N299" s="26"/>
      <c r="O299" s="24"/>
      <c r="P299" s="25"/>
    </row>
    <row r="300" spans="1:16" s="3" customFormat="1" ht="12" outlineLevel="1" x14ac:dyDescent="0.2">
      <c r="A300" s="12" t="s">
        <v>369</v>
      </c>
      <c r="B300" s="141" t="s">
        <v>305</v>
      </c>
      <c r="C300" s="142"/>
      <c r="D300" s="142"/>
      <c r="E300" s="142"/>
      <c r="F300" s="142"/>
      <c r="G300" s="142"/>
      <c r="H300" s="143"/>
      <c r="I300" s="13" t="s">
        <v>88</v>
      </c>
      <c r="J300" s="72"/>
      <c r="K300" s="72"/>
      <c r="L300" s="72">
        <f t="shared" si="52"/>
        <v>0</v>
      </c>
      <c r="M300" s="73" t="str">
        <f t="shared" si="53"/>
        <v/>
      </c>
      <c r="N300" s="26"/>
      <c r="O300" s="24"/>
      <c r="P300" s="25"/>
    </row>
    <row r="301" spans="1:16" s="3" customFormat="1" ht="12" outlineLevel="1" x14ac:dyDescent="0.2">
      <c r="A301" s="12" t="s">
        <v>370</v>
      </c>
      <c r="B301" s="111" t="s">
        <v>371</v>
      </c>
      <c r="C301" s="112"/>
      <c r="D301" s="112"/>
      <c r="E301" s="112"/>
      <c r="F301" s="112"/>
      <c r="G301" s="112"/>
      <c r="H301" s="113"/>
      <c r="I301" s="13" t="s">
        <v>88</v>
      </c>
      <c r="J301" s="72"/>
      <c r="K301" s="72"/>
      <c r="L301" s="72">
        <f t="shared" si="52"/>
        <v>0</v>
      </c>
      <c r="M301" s="73" t="str">
        <f t="shared" si="53"/>
        <v/>
      </c>
      <c r="N301" s="26"/>
      <c r="O301" s="39"/>
      <c r="P301" s="25"/>
    </row>
    <row r="302" spans="1:16" s="3" customFormat="1" ht="12" outlineLevel="1" x14ac:dyDescent="0.2">
      <c r="A302" s="12" t="s">
        <v>372</v>
      </c>
      <c r="B302" s="141" t="s">
        <v>305</v>
      </c>
      <c r="C302" s="142"/>
      <c r="D302" s="142"/>
      <c r="E302" s="142"/>
      <c r="F302" s="142"/>
      <c r="G302" s="142"/>
      <c r="H302" s="143"/>
      <c r="I302" s="13" t="s">
        <v>88</v>
      </c>
      <c r="J302" s="72"/>
      <c r="K302" s="72"/>
      <c r="L302" s="72">
        <f t="shared" si="52"/>
        <v>0</v>
      </c>
      <c r="M302" s="73" t="str">
        <f t="shared" si="53"/>
        <v/>
      </c>
      <c r="N302" s="26"/>
      <c r="O302" s="24"/>
      <c r="P302" s="25"/>
    </row>
    <row r="303" spans="1:16" s="3" customFormat="1" ht="24" customHeight="1" outlineLevel="1" x14ac:dyDescent="0.2">
      <c r="A303" s="34" t="s">
        <v>373</v>
      </c>
      <c r="B303" s="117" t="s">
        <v>374</v>
      </c>
      <c r="C303" s="118"/>
      <c r="D303" s="118"/>
      <c r="E303" s="118"/>
      <c r="F303" s="118"/>
      <c r="G303" s="118"/>
      <c r="H303" s="119"/>
      <c r="I303" s="35" t="s">
        <v>13</v>
      </c>
      <c r="J303" s="77">
        <f t="shared" ref="J303" si="54">SUM(J304,J308:J313)</f>
        <v>0</v>
      </c>
      <c r="K303" s="77">
        <v>0</v>
      </c>
      <c r="L303" s="77">
        <f t="shared" si="52"/>
        <v>0</v>
      </c>
      <c r="M303" s="78" t="str">
        <f t="shared" si="53"/>
        <v/>
      </c>
      <c r="N303" s="32"/>
      <c r="O303" s="24"/>
      <c r="P303" s="25"/>
    </row>
    <row r="304" spans="1:16" s="3" customFormat="1" ht="12" outlineLevel="1" x14ac:dyDescent="0.2">
      <c r="A304" s="12" t="s">
        <v>375</v>
      </c>
      <c r="B304" s="111" t="s">
        <v>376</v>
      </c>
      <c r="C304" s="112"/>
      <c r="D304" s="112"/>
      <c r="E304" s="112"/>
      <c r="F304" s="112"/>
      <c r="G304" s="112"/>
      <c r="H304" s="113"/>
      <c r="I304" s="13" t="s">
        <v>13</v>
      </c>
      <c r="J304" s="72">
        <f t="shared" ref="J304" si="55">SUM(J305:J307)</f>
        <v>0</v>
      </c>
      <c r="K304" s="72">
        <v>0</v>
      </c>
      <c r="L304" s="72">
        <f t="shared" si="52"/>
        <v>0</v>
      </c>
      <c r="M304" s="73" t="str">
        <f t="shared" si="53"/>
        <v/>
      </c>
      <c r="N304" s="26"/>
      <c r="O304" s="24"/>
      <c r="P304" s="25"/>
    </row>
    <row r="305" spans="1:16" s="3" customFormat="1" ht="24" customHeight="1" outlineLevel="1" x14ac:dyDescent="0.2">
      <c r="A305" s="12" t="s">
        <v>377</v>
      </c>
      <c r="B305" s="114" t="s">
        <v>378</v>
      </c>
      <c r="C305" s="115"/>
      <c r="D305" s="115"/>
      <c r="E305" s="115"/>
      <c r="F305" s="115"/>
      <c r="G305" s="115"/>
      <c r="H305" s="116"/>
      <c r="I305" s="13" t="s">
        <v>13</v>
      </c>
      <c r="J305" s="72"/>
      <c r="K305" s="72"/>
      <c r="L305" s="72">
        <f t="shared" si="52"/>
        <v>0</v>
      </c>
      <c r="M305" s="73" t="str">
        <f t="shared" si="53"/>
        <v/>
      </c>
      <c r="N305" s="26"/>
      <c r="O305" s="24"/>
      <c r="P305" s="25"/>
    </row>
    <row r="306" spans="1:16" s="3" customFormat="1" ht="24" customHeight="1" outlineLevel="1" x14ac:dyDescent="0.2">
      <c r="A306" s="12" t="s">
        <v>379</v>
      </c>
      <c r="B306" s="114" t="s">
        <v>380</v>
      </c>
      <c r="C306" s="115"/>
      <c r="D306" s="115"/>
      <c r="E306" s="115"/>
      <c r="F306" s="115"/>
      <c r="G306" s="115"/>
      <c r="H306" s="116"/>
      <c r="I306" s="13" t="s">
        <v>13</v>
      </c>
      <c r="J306" s="72"/>
      <c r="K306" s="72"/>
      <c r="L306" s="72">
        <f t="shared" si="52"/>
        <v>0</v>
      </c>
      <c r="M306" s="73" t="str">
        <f t="shared" si="53"/>
        <v/>
      </c>
      <c r="N306" s="26"/>
      <c r="O306" s="24"/>
      <c r="P306" s="25"/>
    </row>
    <row r="307" spans="1:16" s="3" customFormat="1" ht="24" customHeight="1" outlineLevel="1" x14ac:dyDescent="0.2">
      <c r="A307" s="12" t="s">
        <v>381</v>
      </c>
      <c r="B307" s="114" t="s">
        <v>382</v>
      </c>
      <c r="C307" s="115"/>
      <c r="D307" s="115"/>
      <c r="E307" s="115"/>
      <c r="F307" s="115"/>
      <c r="G307" s="115"/>
      <c r="H307" s="116"/>
      <c r="I307" s="13" t="s">
        <v>13</v>
      </c>
      <c r="J307" s="72"/>
      <c r="K307" s="72"/>
      <c r="L307" s="72">
        <f t="shared" si="52"/>
        <v>0</v>
      </c>
      <c r="M307" s="73" t="str">
        <f t="shared" si="53"/>
        <v/>
      </c>
      <c r="N307" s="26"/>
      <c r="O307" s="24"/>
      <c r="P307" s="25"/>
    </row>
    <row r="308" spans="1:16" s="3" customFormat="1" ht="12" outlineLevel="1" x14ac:dyDescent="0.2">
      <c r="A308" s="12" t="s">
        <v>383</v>
      </c>
      <c r="B308" s="111" t="s">
        <v>384</v>
      </c>
      <c r="C308" s="112"/>
      <c r="D308" s="112"/>
      <c r="E308" s="112"/>
      <c r="F308" s="112"/>
      <c r="G308" s="112"/>
      <c r="H308" s="113"/>
      <c r="I308" s="13" t="s">
        <v>13</v>
      </c>
      <c r="J308" s="72"/>
      <c r="K308" s="72"/>
      <c r="L308" s="72">
        <f t="shared" si="52"/>
        <v>0</v>
      </c>
      <c r="M308" s="73" t="str">
        <f t="shared" si="53"/>
        <v/>
      </c>
      <c r="N308" s="26"/>
      <c r="O308" s="24"/>
      <c r="P308" s="25"/>
    </row>
    <row r="309" spans="1:16" s="3" customFormat="1" ht="12" outlineLevel="1" x14ac:dyDescent="0.2">
      <c r="A309" s="12" t="s">
        <v>385</v>
      </c>
      <c r="B309" s="111" t="s">
        <v>386</v>
      </c>
      <c r="C309" s="112"/>
      <c r="D309" s="112"/>
      <c r="E309" s="112"/>
      <c r="F309" s="112"/>
      <c r="G309" s="112"/>
      <c r="H309" s="113"/>
      <c r="I309" s="13" t="s">
        <v>13</v>
      </c>
      <c r="J309" s="72"/>
      <c r="K309" s="72"/>
      <c r="L309" s="72">
        <f t="shared" si="52"/>
        <v>0</v>
      </c>
      <c r="M309" s="73" t="str">
        <f t="shared" si="53"/>
        <v/>
      </c>
      <c r="N309" s="26"/>
      <c r="O309" s="24"/>
      <c r="P309" s="25"/>
    </row>
    <row r="310" spans="1:16" s="3" customFormat="1" ht="12" outlineLevel="1" x14ac:dyDescent="0.2">
      <c r="A310" s="12" t="s">
        <v>387</v>
      </c>
      <c r="B310" s="111" t="s">
        <v>388</v>
      </c>
      <c r="C310" s="112"/>
      <c r="D310" s="112"/>
      <c r="E310" s="112"/>
      <c r="F310" s="112"/>
      <c r="G310" s="112"/>
      <c r="H310" s="113"/>
      <c r="I310" s="13" t="s">
        <v>13</v>
      </c>
      <c r="J310" s="72"/>
      <c r="K310" s="72"/>
      <c r="L310" s="83">
        <f t="shared" si="52"/>
        <v>0</v>
      </c>
      <c r="M310" s="73"/>
      <c r="N310" s="26"/>
      <c r="O310" s="24"/>
      <c r="P310" s="25"/>
    </row>
    <row r="311" spans="1:16" s="3" customFormat="1" ht="12" outlineLevel="1" x14ac:dyDescent="0.2">
      <c r="A311" s="12" t="s">
        <v>389</v>
      </c>
      <c r="B311" s="111" t="s">
        <v>390</v>
      </c>
      <c r="C311" s="112"/>
      <c r="D311" s="112"/>
      <c r="E311" s="112"/>
      <c r="F311" s="112"/>
      <c r="G311" s="112"/>
      <c r="H311" s="113"/>
      <c r="I311" s="13" t="s">
        <v>13</v>
      </c>
      <c r="J311" s="72"/>
      <c r="K311" s="72"/>
      <c r="L311" s="83">
        <f t="shared" si="52"/>
        <v>0</v>
      </c>
      <c r="M311" s="73"/>
      <c r="N311" s="26"/>
      <c r="O311" s="24"/>
      <c r="P311" s="25"/>
    </row>
    <row r="312" spans="1:16" s="3" customFormat="1" ht="12" outlineLevel="1" x14ac:dyDescent="0.2">
      <c r="A312" s="12" t="s">
        <v>391</v>
      </c>
      <c r="B312" s="111" t="s">
        <v>392</v>
      </c>
      <c r="C312" s="112"/>
      <c r="D312" s="112"/>
      <c r="E312" s="112"/>
      <c r="F312" s="112"/>
      <c r="G312" s="112"/>
      <c r="H312" s="113"/>
      <c r="I312" s="13" t="s">
        <v>13</v>
      </c>
      <c r="J312" s="72"/>
      <c r="K312" s="72"/>
      <c r="L312" s="83">
        <f t="shared" si="52"/>
        <v>0</v>
      </c>
      <c r="M312" s="73"/>
      <c r="N312" s="26"/>
      <c r="O312" s="24"/>
      <c r="P312" s="25"/>
    </row>
    <row r="313" spans="1:16" s="3" customFormat="1" ht="24" customHeight="1" outlineLevel="1" x14ac:dyDescent="0.2">
      <c r="A313" s="12" t="s">
        <v>393</v>
      </c>
      <c r="B313" s="114" t="s">
        <v>394</v>
      </c>
      <c r="C313" s="115"/>
      <c r="D313" s="115"/>
      <c r="E313" s="115"/>
      <c r="F313" s="115"/>
      <c r="G313" s="115"/>
      <c r="H313" s="116"/>
      <c r="I313" s="13" t="s">
        <v>13</v>
      </c>
      <c r="J313" s="72">
        <f t="shared" ref="J313" si="56">SUM(J314:J315)</f>
        <v>0</v>
      </c>
      <c r="K313" s="72">
        <v>0</v>
      </c>
      <c r="L313" s="83">
        <f t="shared" si="52"/>
        <v>0</v>
      </c>
      <c r="M313" s="73"/>
      <c r="N313" s="26"/>
      <c r="O313" s="24"/>
      <c r="P313" s="25"/>
    </row>
    <row r="314" spans="1:16" s="3" customFormat="1" ht="12" outlineLevel="1" x14ac:dyDescent="0.2">
      <c r="A314" s="12" t="s">
        <v>395</v>
      </c>
      <c r="B314" s="141" t="s">
        <v>112</v>
      </c>
      <c r="C314" s="142"/>
      <c r="D314" s="142"/>
      <c r="E314" s="142"/>
      <c r="F314" s="142"/>
      <c r="G314" s="142"/>
      <c r="H314" s="143"/>
      <c r="I314" s="13" t="s">
        <v>13</v>
      </c>
      <c r="J314" s="72"/>
      <c r="K314" s="72"/>
      <c r="L314" s="83">
        <f t="shared" si="52"/>
        <v>0</v>
      </c>
      <c r="M314" s="73"/>
      <c r="N314" s="26"/>
      <c r="O314" s="24"/>
      <c r="P314" s="25"/>
    </row>
    <row r="315" spans="1:16" s="3" customFormat="1" ht="12.75" outlineLevel="1" thickBot="1" x14ac:dyDescent="0.25">
      <c r="A315" s="14" t="s">
        <v>396</v>
      </c>
      <c r="B315" s="212" t="s">
        <v>114</v>
      </c>
      <c r="C315" s="213"/>
      <c r="D315" s="213"/>
      <c r="E315" s="213"/>
      <c r="F315" s="213"/>
      <c r="G315" s="213"/>
      <c r="H315" s="214"/>
      <c r="I315" s="15" t="s">
        <v>13</v>
      </c>
      <c r="J315" s="80"/>
      <c r="K315" s="80"/>
      <c r="L315" s="84">
        <f t="shared" si="52"/>
        <v>0</v>
      </c>
      <c r="M315" s="81"/>
      <c r="N315" s="36"/>
      <c r="O315" s="24"/>
      <c r="P315" s="25"/>
    </row>
    <row r="316" spans="1:16" ht="16.5" thickBot="1" x14ac:dyDescent="0.3">
      <c r="A316" s="209" t="s">
        <v>397</v>
      </c>
      <c r="B316" s="210"/>
      <c r="C316" s="210"/>
      <c r="D316" s="210"/>
      <c r="E316" s="210"/>
      <c r="F316" s="210"/>
      <c r="G316" s="210"/>
      <c r="H316" s="210"/>
      <c r="I316" s="210"/>
      <c r="J316" s="210"/>
      <c r="K316" s="210"/>
      <c r="L316" s="210"/>
      <c r="M316" s="210"/>
      <c r="N316" s="211"/>
      <c r="O316" s="40"/>
      <c r="P316" s="25"/>
    </row>
    <row r="317" spans="1:16" s="3" customFormat="1" ht="12" outlineLevel="1" x14ac:dyDescent="0.2">
      <c r="A317" s="41" t="s">
        <v>398</v>
      </c>
      <c r="B317" s="215" t="s">
        <v>399</v>
      </c>
      <c r="C317" s="216"/>
      <c r="D317" s="216"/>
      <c r="E317" s="216"/>
      <c r="F317" s="216"/>
      <c r="G317" s="216"/>
      <c r="H317" s="217"/>
      <c r="I317" s="42" t="s">
        <v>299</v>
      </c>
      <c r="J317" s="85" t="s">
        <v>774</v>
      </c>
      <c r="K317" s="86" t="s">
        <v>774</v>
      </c>
      <c r="L317" s="86"/>
      <c r="M317" s="86" t="s">
        <v>400</v>
      </c>
      <c r="N317" s="43" t="s">
        <v>400</v>
      </c>
      <c r="O317" s="24"/>
      <c r="P317" s="25"/>
    </row>
    <row r="318" spans="1:16" s="3" customFormat="1" ht="12" outlineLevel="1" x14ac:dyDescent="0.2">
      <c r="A318" s="12" t="s">
        <v>401</v>
      </c>
      <c r="B318" s="123" t="s">
        <v>402</v>
      </c>
      <c r="C318" s="124"/>
      <c r="D318" s="124"/>
      <c r="E318" s="124"/>
      <c r="F318" s="124"/>
      <c r="G318" s="124"/>
      <c r="H318" s="125"/>
      <c r="I318" s="13" t="s">
        <v>57</v>
      </c>
      <c r="J318" s="44"/>
      <c r="K318" s="83"/>
      <c r="L318" s="83"/>
      <c r="M318" s="73"/>
      <c r="N318" s="26"/>
      <c r="O318" s="24"/>
      <c r="P318" s="25"/>
    </row>
    <row r="319" spans="1:16" s="3" customFormat="1" ht="12" outlineLevel="1" x14ac:dyDescent="0.2">
      <c r="A319" s="12" t="s">
        <v>403</v>
      </c>
      <c r="B319" s="123" t="s">
        <v>404</v>
      </c>
      <c r="C319" s="124"/>
      <c r="D319" s="124"/>
      <c r="E319" s="124"/>
      <c r="F319" s="124"/>
      <c r="G319" s="124"/>
      <c r="H319" s="125"/>
      <c r="I319" s="13" t="s">
        <v>405</v>
      </c>
      <c r="J319" s="44"/>
      <c r="K319" s="83"/>
      <c r="L319" s="83"/>
      <c r="M319" s="73"/>
      <c r="N319" s="26"/>
      <c r="O319" s="24"/>
      <c r="P319" s="25"/>
    </row>
    <row r="320" spans="1:16" s="3" customFormat="1" ht="12" outlineLevel="1" x14ac:dyDescent="0.2">
      <c r="A320" s="12" t="s">
        <v>406</v>
      </c>
      <c r="B320" s="123" t="s">
        <v>407</v>
      </c>
      <c r="C320" s="124"/>
      <c r="D320" s="124"/>
      <c r="E320" s="124"/>
      <c r="F320" s="124"/>
      <c r="G320" s="124"/>
      <c r="H320" s="125"/>
      <c r="I320" s="13" t="s">
        <v>57</v>
      </c>
      <c r="J320" s="44"/>
      <c r="K320" s="83"/>
      <c r="L320" s="83"/>
      <c r="M320" s="73"/>
      <c r="N320" s="26"/>
      <c r="O320" s="24"/>
      <c r="P320" s="25"/>
    </row>
    <row r="321" spans="1:16" s="3" customFormat="1" ht="12" outlineLevel="1" x14ac:dyDescent="0.2">
      <c r="A321" s="12" t="s">
        <v>408</v>
      </c>
      <c r="B321" s="123" t="s">
        <v>409</v>
      </c>
      <c r="C321" s="124"/>
      <c r="D321" s="124"/>
      <c r="E321" s="124"/>
      <c r="F321" s="124"/>
      <c r="G321" s="124"/>
      <c r="H321" s="125"/>
      <c r="I321" s="13" t="s">
        <v>405</v>
      </c>
      <c r="J321" s="44"/>
      <c r="K321" s="83"/>
      <c r="L321" s="83"/>
      <c r="M321" s="73"/>
      <c r="N321" s="26"/>
      <c r="O321" s="24"/>
      <c r="P321" s="25"/>
    </row>
    <row r="322" spans="1:16" s="3" customFormat="1" ht="12" outlineLevel="1" x14ac:dyDescent="0.2">
      <c r="A322" s="12" t="s">
        <v>410</v>
      </c>
      <c r="B322" s="123" t="s">
        <v>411</v>
      </c>
      <c r="C322" s="124"/>
      <c r="D322" s="124"/>
      <c r="E322" s="124"/>
      <c r="F322" s="124"/>
      <c r="G322" s="124"/>
      <c r="H322" s="125"/>
      <c r="I322" s="13" t="s">
        <v>412</v>
      </c>
      <c r="J322" s="44"/>
      <c r="K322" s="83"/>
      <c r="L322" s="83"/>
      <c r="M322" s="73"/>
      <c r="N322" s="26"/>
      <c r="O322" s="24"/>
      <c r="P322" s="25"/>
    </row>
    <row r="323" spans="1:16" s="3" customFormat="1" ht="12" outlineLevel="1" x14ac:dyDescent="0.2">
      <c r="A323" s="12" t="s">
        <v>413</v>
      </c>
      <c r="B323" s="123" t="s">
        <v>414</v>
      </c>
      <c r="C323" s="124"/>
      <c r="D323" s="124"/>
      <c r="E323" s="124"/>
      <c r="F323" s="124"/>
      <c r="G323" s="124"/>
      <c r="H323" s="125"/>
      <c r="I323" s="13" t="s">
        <v>299</v>
      </c>
      <c r="J323" s="44" t="s">
        <v>774</v>
      </c>
      <c r="K323" s="83" t="s">
        <v>774</v>
      </c>
      <c r="L323" s="83"/>
      <c r="M323" s="83" t="s">
        <v>400</v>
      </c>
      <c r="N323" s="45" t="s">
        <v>400</v>
      </c>
      <c r="O323" s="24"/>
      <c r="P323" s="25"/>
    </row>
    <row r="324" spans="1:16" s="3" customFormat="1" ht="12" outlineLevel="1" x14ac:dyDescent="0.2">
      <c r="A324" s="12" t="s">
        <v>415</v>
      </c>
      <c r="B324" s="111" t="s">
        <v>416</v>
      </c>
      <c r="C324" s="112"/>
      <c r="D324" s="112"/>
      <c r="E324" s="112"/>
      <c r="F324" s="112"/>
      <c r="G324" s="112"/>
      <c r="H324" s="113"/>
      <c r="I324" s="13" t="s">
        <v>412</v>
      </c>
      <c r="J324" s="44"/>
      <c r="K324" s="83"/>
      <c r="L324" s="83"/>
      <c r="M324" s="73"/>
      <c r="N324" s="26"/>
      <c r="O324" s="24"/>
      <c r="P324" s="25"/>
    </row>
    <row r="325" spans="1:16" s="3" customFormat="1" ht="12" outlineLevel="1" x14ac:dyDescent="0.2">
      <c r="A325" s="12" t="s">
        <v>417</v>
      </c>
      <c r="B325" s="111" t="s">
        <v>418</v>
      </c>
      <c r="C325" s="112"/>
      <c r="D325" s="112"/>
      <c r="E325" s="112"/>
      <c r="F325" s="112"/>
      <c r="G325" s="112"/>
      <c r="H325" s="113"/>
      <c r="I325" s="13" t="s">
        <v>419</v>
      </c>
      <c r="J325" s="44"/>
      <c r="K325" s="83"/>
      <c r="L325" s="83"/>
      <c r="M325" s="73"/>
      <c r="N325" s="26"/>
      <c r="O325" s="24"/>
      <c r="P325" s="25"/>
    </row>
    <row r="326" spans="1:16" s="3" customFormat="1" ht="12" outlineLevel="1" x14ac:dyDescent="0.2">
      <c r="A326" s="12" t="s">
        <v>420</v>
      </c>
      <c r="B326" s="123" t="s">
        <v>421</v>
      </c>
      <c r="C326" s="124"/>
      <c r="D326" s="124"/>
      <c r="E326" s="124"/>
      <c r="F326" s="124"/>
      <c r="G326" s="124"/>
      <c r="H326" s="125"/>
      <c r="I326" s="13" t="s">
        <v>299</v>
      </c>
      <c r="J326" s="44" t="s">
        <v>774</v>
      </c>
      <c r="K326" s="83" t="s">
        <v>774</v>
      </c>
      <c r="L326" s="83"/>
      <c r="M326" s="83" t="s">
        <v>400</v>
      </c>
      <c r="N326" s="45" t="s">
        <v>400</v>
      </c>
      <c r="O326" s="24"/>
      <c r="P326" s="25"/>
    </row>
    <row r="327" spans="1:16" s="3" customFormat="1" ht="12" outlineLevel="1" x14ac:dyDescent="0.2">
      <c r="A327" s="12" t="s">
        <v>422</v>
      </c>
      <c r="B327" s="111" t="s">
        <v>416</v>
      </c>
      <c r="C327" s="112"/>
      <c r="D327" s="112"/>
      <c r="E327" s="112"/>
      <c r="F327" s="112"/>
      <c r="G327" s="112"/>
      <c r="H327" s="113"/>
      <c r="I327" s="13" t="s">
        <v>412</v>
      </c>
      <c r="J327" s="44"/>
      <c r="K327" s="83"/>
      <c r="L327" s="83"/>
      <c r="M327" s="73"/>
      <c r="N327" s="26"/>
      <c r="O327" s="24"/>
      <c r="P327" s="25"/>
    </row>
    <row r="328" spans="1:16" s="3" customFormat="1" ht="12" outlineLevel="1" x14ac:dyDescent="0.2">
      <c r="A328" s="12" t="s">
        <v>423</v>
      </c>
      <c r="B328" s="111" t="s">
        <v>424</v>
      </c>
      <c r="C328" s="112"/>
      <c r="D328" s="112"/>
      <c r="E328" s="112"/>
      <c r="F328" s="112"/>
      <c r="G328" s="112"/>
      <c r="H328" s="113"/>
      <c r="I328" s="13" t="s">
        <v>57</v>
      </c>
      <c r="J328" s="44"/>
      <c r="K328" s="83"/>
      <c r="L328" s="83"/>
      <c r="M328" s="73"/>
      <c r="N328" s="26"/>
      <c r="O328" s="24"/>
      <c r="P328" s="25"/>
    </row>
    <row r="329" spans="1:16" s="3" customFormat="1" ht="12" outlineLevel="1" x14ac:dyDescent="0.2">
      <c r="A329" s="12" t="s">
        <v>425</v>
      </c>
      <c r="B329" s="111" t="s">
        <v>418</v>
      </c>
      <c r="C329" s="112"/>
      <c r="D329" s="112"/>
      <c r="E329" s="112"/>
      <c r="F329" s="112"/>
      <c r="G329" s="112"/>
      <c r="H329" s="113"/>
      <c r="I329" s="13" t="s">
        <v>419</v>
      </c>
      <c r="J329" s="44"/>
      <c r="K329" s="83"/>
      <c r="L329" s="83"/>
      <c r="M329" s="73"/>
      <c r="N329" s="26"/>
      <c r="O329" s="24"/>
      <c r="P329" s="25"/>
    </row>
    <row r="330" spans="1:16" s="3" customFormat="1" ht="12" outlineLevel="1" x14ac:dyDescent="0.2">
      <c r="A330" s="12" t="s">
        <v>426</v>
      </c>
      <c r="B330" s="123" t="s">
        <v>427</v>
      </c>
      <c r="C330" s="124"/>
      <c r="D330" s="124"/>
      <c r="E330" s="124"/>
      <c r="F330" s="124"/>
      <c r="G330" s="124"/>
      <c r="H330" s="125"/>
      <c r="I330" s="13" t="s">
        <v>299</v>
      </c>
      <c r="J330" s="44" t="s">
        <v>774</v>
      </c>
      <c r="K330" s="83" t="s">
        <v>774</v>
      </c>
      <c r="L330" s="83"/>
      <c r="M330" s="83" t="s">
        <v>400</v>
      </c>
      <c r="N330" s="45" t="s">
        <v>400</v>
      </c>
      <c r="O330" s="24"/>
      <c r="P330" s="25"/>
    </row>
    <row r="331" spans="1:16" s="3" customFormat="1" ht="12" outlineLevel="1" x14ac:dyDescent="0.2">
      <c r="A331" s="12" t="s">
        <v>428</v>
      </c>
      <c r="B331" s="111" t="s">
        <v>416</v>
      </c>
      <c r="C331" s="112"/>
      <c r="D331" s="112"/>
      <c r="E331" s="112"/>
      <c r="F331" s="112"/>
      <c r="G331" s="112"/>
      <c r="H331" s="113"/>
      <c r="I331" s="13" t="s">
        <v>412</v>
      </c>
      <c r="J331" s="44"/>
      <c r="K331" s="83"/>
      <c r="L331" s="83"/>
      <c r="M331" s="73"/>
      <c r="N331" s="26"/>
      <c r="O331" s="24"/>
      <c r="P331" s="25"/>
    </row>
    <row r="332" spans="1:16" s="3" customFormat="1" ht="12" outlineLevel="1" x14ac:dyDescent="0.2">
      <c r="A332" s="12" t="s">
        <v>429</v>
      </c>
      <c r="B332" s="111" t="s">
        <v>418</v>
      </c>
      <c r="C332" s="112"/>
      <c r="D332" s="112"/>
      <c r="E332" s="112"/>
      <c r="F332" s="112"/>
      <c r="G332" s="112"/>
      <c r="H332" s="113"/>
      <c r="I332" s="13" t="s">
        <v>419</v>
      </c>
      <c r="J332" s="44"/>
      <c r="K332" s="83"/>
      <c r="L332" s="83"/>
      <c r="M332" s="73"/>
      <c r="N332" s="26"/>
      <c r="O332" s="24"/>
      <c r="P332" s="25"/>
    </row>
    <row r="333" spans="1:16" s="3" customFormat="1" ht="12" outlineLevel="1" x14ac:dyDescent="0.2">
      <c r="A333" s="12" t="s">
        <v>430</v>
      </c>
      <c r="B333" s="123" t="s">
        <v>431</v>
      </c>
      <c r="C333" s="124"/>
      <c r="D333" s="124"/>
      <c r="E333" s="124"/>
      <c r="F333" s="124"/>
      <c r="G333" s="124"/>
      <c r="H333" s="125"/>
      <c r="I333" s="13" t="s">
        <v>299</v>
      </c>
      <c r="J333" s="44" t="s">
        <v>774</v>
      </c>
      <c r="K333" s="83" t="s">
        <v>774</v>
      </c>
      <c r="L333" s="83"/>
      <c r="M333" s="83" t="s">
        <v>400</v>
      </c>
      <c r="N333" s="45" t="s">
        <v>400</v>
      </c>
      <c r="O333" s="24"/>
      <c r="P333" s="25"/>
    </row>
    <row r="334" spans="1:16" s="3" customFormat="1" ht="12" outlineLevel="1" x14ac:dyDescent="0.2">
      <c r="A334" s="12" t="s">
        <v>432</v>
      </c>
      <c r="B334" s="111" t="s">
        <v>416</v>
      </c>
      <c r="C334" s="112"/>
      <c r="D334" s="112"/>
      <c r="E334" s="112"/>
      <c r="F334" s="112"/>
      <c r="G334" s="112"/>
      <c r="H334" s="113"/>
      <c r="I334" s="13" t="s">
        <v>412</v>
      </c>
      <c r="J334" s="44"/>
      <c r="K334" s="83"/>
      <c r="L334" s="83"/>
      <c r="M334" s="73"/>
      <c r="N334" s="26"/>
      <c r="O334" s="24"/>
      <c r="P334" s="25"/>
    </row>
    <row r="335" spans="1:16" s="3" customFormat="1" ht="12" outlineLevel="1" x14ac:dyDescent="0.2">
      <c r="A335" s="12" t="s">
        <v>433</v>
      </c>
      <c r="B335" s="111" t="s">
        <v>424</v>
      </c>
      <c r="C335" s="112"/>
      <c r="D335" s="112"/>
      <c r="E335" s="112"/>
      <c r="F335" s="112"/>
      <c r="G335" s="112"/>
      <c r="H335" s="113"/>
      <c r="I335" s="13" t="s">
        <v>57</v>
      </c>
      <c r="J335" s="44"/>
      <c r="K335" s="83"/>
      <c r="L335" s="83"/>
      <c r="M335" s="73"/>
      <c r="N335" s="26"/>
      <c r="O335" s="24"/>
      <c r="P335" s="25"/>
    </row>
    <row r="336" spans="1:16" s="3" customFormat="1" ht="12" outlineLevel="1" x14ac:dyDescent="0.2">
      <c r="A336" s="12" t="s">
        <v>434</v>
      </c>
      <c r="B336" s="111" t="s">
        <v>418</v>
      </c>
      <c r="C336" s="112"/>
      <c r="D336" s="112"/>
      <c r="E336" s="112"/>
      <c r="F336" s="112"/>
      <c r="G336" s="112"/>
      <c r="H336" s="113"/>
      <c r="I336" s="13" t="s">
        <v>419</v>
      </c>
      <c r="J336" s="44"/>
      <c r="K336" s="83"/>
      <c r="L336" s="83"/>
      <c r="M336" s="73"/>
      <c r="N336" s="26"/>
      <c r="O336" s="24"/>
      <c r="P336" s="25"/>
    </row>
    <row r="337" spans="1:16" s="3" customFormat="1" ht="12" outlineLevel="1" x14ac:dyDescent="0.2">
      <c r="A337" s="28" t="s">
        <v>435</v>
      </c>
      <c r="B337" s="200" t="s">
        <v>436</v>
      </c>
      <c r="C337" s="201"/>
      <c r="D337" s="201"/>
      <c r="E337" s="201"/>
      <c r="F337" s="201"/>
      <c r="G337" s="201"/>
      <c r="H337" s="202"/>
      <c r="I337" s="29" t="s">
        <v>299</v>
      </c>
      <c r="J337" s="28" t="s">
        <v>774</v>
      </c>
      <c r="K337" s="87" t="s">
        <v>774</v>
      </c>
      <c r="L337" s="87"/>
      <c r="M337" s="87" t="s">
        <v>400</v>
      </c>
      <c r="N337" s="29" t="s">
        <v>400</v>
      </c>
      <c r="O337" s="24"/>
      <c r="P337" s="25"/>
    </row>
    <row r="338" spans="1:16" s="3" customFormat="1" ht="12" outlineLevel="1" x14ac:dyDescent="0.2">
      <c r="A338" s="34" t="s">
        <v>437</v>
      </c>
      <c r="B338" s="218" t="s">
        <v>438</v>
      </c>
      <c r="C338" s="219"/>
      <c r="D338" s="219"/>
      <c r="E338" s="219"/>
      <c r="F338" s="219"/>
      <c r="G338" s="219"/>
      <c r="H338" s="220"/>
      <c r="I338" s="35" t="s">
        <v>412</v>
      </c>
      <c r="J338" s="88">
        <f t="shared" ref="J338" si="57">J340+J341</f>
        <v>0</v>
      </c>
      <c r="K338" s="89">
        <f>SUM(K339)</f>
        <v>0</v>
      </c>
      <c r="L338" s="77">
        <f t="shared" ref="L338:L365" si="58">K338-J338</f>
        <v>0</v>
      </c>
      <c r="M338" s="78" t="str">
        <f t="shared" ref="M338:M365" si="59">IFERROR(K338/J338,"")</f>
        <v/>
      </c>
      <c r="N338" s="32"/>
      <c r="O338" s="24"/>
      <c r="P338" s="25"/>
    </row>
    <row r="339" spans="1:16" s="3" customFormat="1" ht="24" customHeight="1" outlineLevel="1" x14ac:dyDescent="0.2">
      <c r="A339" s="12" t="s">
        <v>439</v>
      </c>
      <c r="B339" s="114" t="s">
        <v>440</v>
      </c>
      <c r="C339" s="115"/>
      <c r="D339" s="115"/>
      <c r="E339" s="115"/>
      <c r="F339" s="115"/>
      <c r="G339" s="115"/>
      <c r="H339" s="116"/>
      <c r="I339" s="13" t="s">
        <v>412</v>
      </c>
      <c r="J339" s="90"/>
      <c r="K339" s="91"/>
      <c r="L339" s="72">
        <f t="shared" si="58"/>
        <v>0</v>
      </c>
      <c r="M339" s="73" t="str">
        <f t="shared" si="59"/>
        <v/>
      </c>
      <c r="N339" s="26"/>
      <c r="O339" s="24"/>
      <c r="P339" s="25"/>
    </row>
    <row r="340" spans="1:16" s="3" customFormat="1" ht="12" outlineLevel="1" x14ac:dyDescent="0.2">
      <c r="A340" s="12" t="s">
        <v>441</v>
      </c>
      <c r="B340" s="141" t="s">
        <v>442</v>
      </c>
      <c r="C340" s="142"/>
      <c r="D340" s="142"/>
      <c r="E340" s="142"/>
      <c r="F340" s="142"/>
      <c r="G340" s="142"/>
      <c r="H340" s="143"/>
      <c r="I340" s="13" t="s">
        <v>412</v>
      </c>
      <c r="J340" s="90"/>
      <c r="K340" s="91"/>
      <c r="L340" s="72">
        <f t="shared" si="58"/>
        <v>0</v>
      </c>
      <c r="M340" s="73" t="str">
        <f t="shared" si="59"/>
        <v/>
      </c>
      <c r="N340" s="26"/>
      <c r="O340" s="24"/>
      <c r="P340" s="25"/>
    </row>
    <row r="341" spans="1:16" s="3" customFormat="1" ht="12" outlineLevel="1" x14ac:dyDescent="0.2">
      <c r="A341" s="12" t="s">
        <v>443</v>
      </c>
      <c r="B341" s="141" t="s">
        <v>444</v>
      </c>
      <c r="C341" s="142"/>
      <c r="D341" s="142"/>
      <c r="E341" s="142"/>
      <c r="F341" s="142"/>
      <c r="G341" s="142"/>
      <c r="H341" s="143"/>
      <c r="I341" s="13" t="s">
        <v>412</v>
      </c>
      <c r="J341" s="90"/>
      <c r="K341" s="91"/>
      <c r="L341" s="72">
        <f t="shared" si="58"/>
        <v>0</v>
      </c>
      <c r="M341" s="73" t="str">
        <f t="shared" si="59"/>
        <v/>
      </c>
      <c r="N341" s="26"/>
      <c r="O341" s="24"/>
      <c r="P341" s="25"/>
    </row>
    <row r="342" spans="1:16" s="3" customFormat="1" ht="12" outlineLevel="1" x14ac:dyDescent="0.2">
      <c r="A342" s="34" t="s">
        <v>445</v>
      </c>
      <c r="B342" s="218" t="s">
        <v>446</v>
      </c>
      <c r="C342" s="219"/>
      <c r="D342" s="219"/>
      <c r="E342" s="219"/>
      <c r="F342" s="219"/>
      <c r="G342" s="219"/>
      <c r="H342" s="220"/>
      <c r="I342" s="35" t="s">
        <v>412</v>
      </c>
      <c r="J342" s="88"/>
      <c r="K342" s="92"/>
      <c r="L342" s="77">
        <f t="shared" si="58"/>
        <v>0</v>
      </c>
      <c r="M342" s="78" t="str">
        <f t="shared" si="59"/>
        <v/>
      </c>
      <c r="N342" s="32"/>
      <c r="O342" s="24"/>
      <c r="P342" s="25"/>
    </row>
    <row r="343" spans="1:16" s="3" customFormat="1" ht="12" outlineLevel="1" x14ac:dyDescent="0.2">
      <c r="A343" s="34" t="s">
        <v>447</v>
      </c>
      <c r="B343" s="218" t="s">
        <v>448</v>
      </c>
      <c r="C343" s="219"/>
      <c r="D343" s="219"/>
      <c r="E343" s="219"/>
      <c r="F343" s="219"/>
      <c r="G343" s="219"/>
      <c r="H343" s="220"/>
      <c r="I343" s="35" t="s">
        <v>57</v>
      </c>
      <c r="J343" s="88">
        <v>0</v>
      </c>
      <c r="K343" s="89">
        <f>SUM(K344)</f>
        <v>0</v>
      </c>
      <c r="L343" s="77">
        <f t="shared" si="58"/>
        <v>0</v>
      </c>
      <c r="M343" s="78" t="str">
        <f t="shared" si="59"/>
        <v/>
      </c>
      <c r="N343" s="32"/>
      <c r="O343" s="24"/>
      <c r="P343" s="25"/>
    </row>
    <row r="344" spans="1:16" s="3" customFormat="1" ht="24" customHeight="1" outlineLevel="1" x14ac:dyDescent="0.2">
      <c r="A344" s="12" t="s">
        <v>449</v>
      </c>
      <c r="B344" s="114" t="s">
        <v>450</v>
      </c>
      <c r="C344" s="115"/>
      <c r="D344" s="115"/>
      <c r="E344" s="115"/>
      <c r="F344" s="115"/>
      <c r="G344" s="115"/>
      <c r="H344" s="116"/>
      <c r="I344" s="13" t="s">
        <v>57</v>
      </c>
      <c r="J344" s="90"/>
      <c r="K344" s="91"/>
      <c r="L344" s="72">
        <f t="shared" si="58"/>
        <v>0</v>
      </c>
      <c r="M344" s="73" t="str">
        <f t="shared" si="59"/>
        <v/>
      </c>
      <c r="N344" s="26"/>
      <c r="O344" s="24"/>
      <c r="P344" s="25"/>
    </row>
    <row r="345" spans="1:16" s="3" customFormat="1" ht="12" outlineLevel="1" x14ac:dyDescent="0.2">
      <c r="A345" s="12" t="s">
        <v>451</v>
      </c>
      <c r="B345" s="141" t="s">
        <v>442</v>
      </c>
      <c r="C345" s="142"/>
      <c r="D345" s="142"/>
      <c r="E345" s="142"/>
      <c r="F345" s="142"/>
      <c r="G345" s="142"/>
      <c r="H345" s="143"/>
      <c r="I345" s="13" t="s">
        <v>57</v>
      </c>
      <c r="J345" s="90"/>
      <c r="K345" s="91"/>
      <c r="L345" s="72">
        <f t="shared" si="58"/>
        <v>0</v>
      </c>
      <c r="M345" s="73" t="str">
        <f t="shared" si="59"/>
        <v/>
      </c>
      <c r="N345" s="26"/>
      <c r="O345" s="24"/>
      <c r="P345" s="25"/>
    </row>
    <row r="346" spans="1:16" s="3" customFormat="1" ht="12" outlineLevel="1" x14ac:dyDescent="0.2">
      <c r="A346" s="12" t="s">
        <v>452</v>
      </c>
      <c r="B346" s="141" t="s">
        <v>444</v>
      </c>
      <c r="C346" s="142"/>
      <c r="D346" s="142"/>
      <c r="E346" s="142"/>
      <c r="F346" s="142"/>
      <c r="G346" s="142"/>
      <c r="H346" s="143"/>
      <c r="I346" s="13" t="s">
        <v>57</v>
      </c>
      <c r="J346" s="90"/>
      <c r="K346" s="91"/>
      <c r="L346" s="72">
        <f t="shared" si="58"/>
        <v>0</v>
      </c>
      <c r="M346" s="73" t="str">
        <f t="shared" si="59"/>
        <v/>
      </c>
      <c r="N346" s="26"/>
      <c r="O346" s="24"/>
      <c r="P346" s="25"/>
    </row>
    <row r="347" spans="1:16" s="3" customFormat="1" ht="12" outlineLevel="1" x14ac:dyDescent="0.2">
      <c r="A347" s="34" t="s">
        <v>453</v>
      </c>
      <c r="B347" s="218" t="s">
        <v>454</v>
      </c>
      <c r="C347" s="219"/>
      <c r="D347" s="219"/>
      <c r="E347" s="219"/>
      <c r="F347" s="219"/>
      <c r="G347" s="219"/>
      <c r="H347" s="220"/>
      <c r="I347" s="35" t="s">
        <v>455</v>
      </c>
      <c r="J347" s="88"/>
      <c r="K347" s="92"/>
      <c r="L347" s="77">
        <f t="shared" si="58"/>
        <v>0</v>
      </c>
      <c r="M347" s="78" t="str">
        <f t="shared" si="59"/>
        <v/>
      </c>
      <c r="N347" s="32"/>
      <c r="O347" s="24"/>
      <c r="P347" s="25"/>
    </row>
    <row r="348" spans="1:16" s="3" customFormat="1" ht="24" customHeight="1" outlineLevel="1" x14ac:dyDescent="0.2">
      <c r="A348" s="34" t="s">
        <v>456</v>
      </c>
      <c r="B348" s="117" t="s">
        <v>457</v>
      </c>
      <c r="C348" s="118"/>
      <c r="D348" s="118"/>
      <c r="E348" s="118"/>
      <c r="F348" s="118"/>
      <c r="G348" s="118"/>
      <c r="H348" s="119"/>
      <c r="I348" s="35" t="s">
        <v>88</v>
      </c>
      <c r="J348" s="88"/>
      <c r="K348" s="89"/>
      <c r="L348" s="77">
        <f t="shared" si="58"/>
        <v>0</v>
      </c>
      <c r="M348" s="78" t="str">
        <f t="shared" si="59"/>
        <v/>
      </c>
      <c r="N348" s="32"/>
      <c r="O348" s="24"/>
      <c r="P348" s="25"/>
    </row>
    <row r="349" spans="1:16" s="3" customFormat="1" ht="12" outlineLevel="1" x14ac:dyDescent="0.2">
      <c r="A349" s="12" t="s">
        <v>458</v>
      </c>
      <c r="B349" s="221" t="s">
        <v>459</v>
      </c>
      <c r="C349" s="222"/>
      <c r="D349" s="222"/>
      <c r="E349" s="222"/>
      <c r="F349" s="222"/>
      <c r="G349" s="222"/>
      <c r="H349" s="223"/>
      <c r="I349" s="13" t="s">
        <v>299</v>
      </c>
      <c r="J349" s="90" t="s">
        <v>774</v>
      </c>
      <c r="K349" s="91" t="s">
        <v>774</v>
      </c>
      <c r="L349" s="72"/>
      <c r="M349" s="83" t="str">
        <f t="shared" si="59"/>
        <v/>
      </c>
      <c r="N349" s="45" t="s">
        <v>400</v>
      </c>
      <c r="O349" s="24"/>
      <c r="P349" s="25"/>
    </row>
    <row r="350" spans="1:16" s="3" customFormat="1" ht="12" outlineLevel="1" x14ac:dyDescent="0.2">
      <c r="A350" s="12" t="s">
        <v>460</v>
      </c>
      <c r="B350" s="123" t="s">
        <v>461</v>
      </c>
      <c r="C350" s="124"/>
      <c r="D350" s="124"/>
      <c r="E350" s="124"/>
      <c r="F350" s="124"/>
      <c r="G350" s="124"/>
      <c r="H350" s="125"/>
      <c r="I350" s="13" t="s">
        <v>412</v>
      </c>
      <c r="J350" s="90">
        <v>108.814345605</v>
      </c>
      <c r="K350" s="91">
        <v>109.13500000000001</v>
      </c>
      <c r="L350" s="72">
        <f t="shared" si="58"/>
        <v>0.32065439500000537</v>
      </c>
      <c r="M350" s="73">
        <f t="shared" si="59"/>
        <v>1.0029468025857913</v>
      </c>
      <c r="N350" s="26"/>
      <c r="O350" s="24"/>
      <c r="P350" s="25"/>
    </row>
    <row r="351" spans="1:16" s="3" customFormat="1" ht="12" outlineLevel="1" x14ac:dyDescent="0.2">
      <c r="A351" s="12" t="s">
        <v>462</v>
      </c>
      <c r="B351" s="123" t="s">
        <v>463</v>
      </c>
      <c r="C351" s="124"/>
      <c r="D351" s="124"/>
      <c r="E351" s="124"/>
      <c r="F351" s="124"/>
      <c r="G351" s="124"/>
      <c r="H351" s="125"/>
      <c r="I351" s="13" t="s">
        <v>405</v>
      </c>
      <c r="J351" s="90"/>
      <c r="K351" s="91"/>
      <c r="L351" s="72">
        <f t="shared" si="58"/>
        <v>0</v>
      </c>
      <c r="M351" s="73" t="str">
        <f t="shared" si="59"/>
        <v/>
      </c>
      <c r="N351" s="26"/>
      <c r="O351" s="24"/>
      <c r="P351" s="25"/>
    </row>
    <row r="352" spans="1:16" s="3" customFormat="1" ht="36" customHeight="1" outlineLevel="1" x14ac:dyDescent="0.2">
      <c r="A352" s="12" t="s">
        <v>464</v>
      </c>
      <c r="B352" s="174" t="s">
        <v>465</v>
      </c>
      <c r="C352" s="175"/>
      <c r="D352" s="175"/>
      <c r="E352" s="175"/>
      <c r="F352" s="175"/>
      <c r="G352" s="175"/>
      <c r="H352" s="176"/>
      <c r="I352" s="13" t="s">
        <v>88</v>
      </c>
      <c r="J352" s="90">
        <v>181.57004000000001</v>
      </c>
      <c r="K352" s="91">
        <v>139.71003999999999</v>
      </c>
      <c r="L352" s="72">
        <f t="shared" si="58"/>
        <v>-41.860000000000014</v>
      </c>
      <c r="M352" s="73">
        <f t="shared" si="59"/>
        <v>0.76945535728251191</v>
      </c>
      <c r="N352" s="26"/>
      <c r="O352" s="24"/>
      <c r="P352" s="25"/>
    </row>
    <row r="353" spans="1:16" s="3" customFormat="1" ht="24" customHeight="1" outlineLevel="1" x14ac:dyDescent="0.2">
      <c r="A353" s="12" t="s">
        <v>466</v>
      </c>
      <c r="B353" s="174" t="s">
        <v>467</v>
      </c>
      <c r="C353" s="175"/>
      <c r="D353" s="175"/>
      <c r="E353" s="175"/>
      <c r="F353" s="175"/>
      <c r="G353" s="175"/>
      <c r="H353" s="176"/>
      <c r="I353" s="13" t="s">
        <v>88</v>
      </c>
      <c r="J353" s="90"/>
      <c r="K353" s="91"/>
      <c r="L353" s="72">
        <f t="shared" si="58"/>
        <v>0</v>
      </c>
      <c r="M353" s="73" t="str">
        <f t="shared" si="59"/>
        <v/>
      </c>
      <c r="N353" s="26"/>
      <c r="O353" s="24"/>
      <c r="P353" s="25"/>
    </row>
    <row r="354" spans="1:16" s="3" customFormat="1" ht="12" outlineLevel="1" x14ac:dyDescent="0.2">
      <c r="A354" s="12" t="s">
        <v>468</v>
      </c>
      <c r="B354" s="221" t="s">
        <v>469</v>
      </c>
      <c r="C354" s="222"/>
      <c r="D354" s="222"/>
      <c r="E354" s="222"/>
      <c r="F354" s="222"/>
      <c r="G354" s="222"/>
      <c r="H354" s="223"/>
      <c r="I354" s="13" t="s">
        <v>299</v>
      </c>
      <c r="J354" s="90" t="s">
        <v>774</v>
      </c>
      <c r="K354" s="91" t="s">
        <v>774</v>
      </c>
      <c r="L354" s="72"/>
      <c r="M354" s="83" t="str">
        <f t="shared" si="59"/>
        <v/>
      </c>
      <c r="N354" s="45" t="s">
        <v>400</v>
      </c>
      <c r="O354" s="24"/>
      <c r="P354" s="25"/>
    </row>
    <row r="355" spans="1:16" s="3" customFormat="1" ht="12" outlineLevel="1" x14ac:dyDescent="0.2">
      <c r="A355" s="12" t="s">
        <v>470</v>
      </c>
      <c r="B355" s="123" t="s">
        <v>471</v>
      </c>
      <c r="C355" s="124"/>
      <c r="D355" s="124"/>
      <c r="E355" s="124"/>
      <c r="F355" s="124"/>
      <c r="G355" s="124"/>
      <c r="H355" s="125"/>
      <c r="I355" s="13" t="s">
        <v>57</v>
      </c>
      <c r="J355" s="90"/>
      <c r="K355" s="91"/>
      <c r="L355" s="72">
        <f t="shared" si="58"/>
        <v>0</v>
      </c>
      <c r="M355" s="73" t="str">
        <f t="shared" si="59"/>
        <v/>
      </c>
      <c r="N355" s="26"/>
      <c r="O355" s="24"/>
      <c r="P355" s="25"/>
    </row>
    <row r="356" spans="1:16" s="3" customFormat="1" ht="36" customHeight="1" outlineLevel="1" x14ac:dyDescent="0.2">
      <c r="A356" s="12" t="s">
        <v>472</v>
      </c>
      <c r="B356" s="114" t="s">
        <v>473</v>
      </c>
      <c r="C356" s="115"/>
      <c r="D356" s="115"/>
      <c r="E356" s="115"/>
      <c r="F356" s="115"/>
      <c r="G356" s="115"/>
      <c r="H356" s="116"/>
      <c r="I356" s="13" t="s">
        <v>57</v>
      </c>
      <c r="J356" s="90"/>
      <c r="K356" s="91"/>
      <c r="L356" s="72">
        <f t="shared" si="58"/>
        <v>0</v>
      </c>
      <c r="M356" s="73" t="str">
        <f t="shared" si="59"/>
        <v/>
      </c>
      <c r="N356" s="26"/>
      <c r="O356" s="24"/>
      <c r="P356" s="25"/>
    </row>
    <row r="357" spans="1:16" s="3" customFormat="1" ht="36" customHeight="1" outlineLevel="1" x14ac:dyDescent="0.2">
      <c r="A357" s="12" t="s">
        <v>474</v>
      </c>
      <c r="B357" s="114" t="s">
        <v>475</v>
      </c>
      <c r="C357" s="115"/>
      <c r="D357" s="115"/>
      <c r="E357" s="115"/>
      <c r="F357" s="115"/>
      <c r="G357" s="115"/>
      <c r="H357" s="116"/>
      <c r="I357" s="13" t="s">
        <v>57</v>
      </c>
      <c r="J357" s="90"/>
      <c r="K357" s="91"/>
      <c r="L357" s="72">
        <f t="shared" si="58"/>
        <v>0</v>
      </c>
      <c r="M357" s="73" t="str">
        <f t="shared" si="59"/>
        <v/>
      </c>
      <c r="N357" s="26"/>
      <c r="O357" s="24"/>
      <c r="P357" s="25"/>
    </row>
    <row r="358" spans="1:16" s="3" customFormat="1" ht="24" customHeight="1" outlineLevel="1" x14ac:dyDescent="0.2">
      <c r="A358" s="12" t="s">
        <v>476</v>
      </c>
      <c r="B358" s="114" t="s">
        <v>477</v>
      </c>
      <c r="C358" s="115"/>
      <c r="D358" s="115"/>
      <c r="E358" s="115"/>
      <c r="F358" s="115"/>
      <c r="G358" s="115"/>
      <c r="H358" s="116"/>
      <c r="I358" s="13" t="s">
        <v>57</v>
      </c>
      <c r="J358" s="90"/>
      <c r="K358" s="91"/>
      <c r="L358" s="72">
        <f t="shared" si="58"/>
        <v>0</v>
      </c>
      <c r="M358" s="73" t="str">
        <f t="shared" si="59"/>
        <v/>
      </c>
      <c r="N358" s="26"/>
      <c r="O358" s="24"/>
      <c r="P358" s="25"/>
    </row>
    <row r="359" spans="1:16" s="3" customFormat="1" ht="12" outlineLevel="1" x14ac:dyDescent="0.2">
      <c r="A359" s="12" t="s">
        <v>478</v>
      </c>
      <c r="B359" s="123" t="s">
        <v>479</v>
      </c>
      <c r="C359" s="124"/>
      <c r="D359" s="124"/>
      <c r="E359" s="124"/>
      <c r="F359" s="124"/>
      <c r="G359" s="124"/>
      <c r="H359" s="125"/>
      <c r="I359" s="13" t="s">
        <v>412</v>
      </c>
      <c r="J359" s="90"/>
      <c r="K359" s="91"/>
      <c r="L359" s="72">
        <f t="shared" si="58"/>
        <v>0</v>
      </c>
      <c r="M359" s="73" t="str">
        <f t="shared" si="59"/>
        <v/>
      </c>
      <c r="N359" s="26"/>
      <c r="O359" s="24"/>
      <c r="P359" s="25"/>
    </row>
    <row r="360" spans="1:16" s="3" customFormat="1" ht="24" customHeight="1" outlineLevel="1" x14ac:dyDescent="0.2">
      <c r="A360" s="12" t="s">
        <v>480</v>
      </c>
      <c r="B360" s="114" t="s">
        <v>481</v>
      </c>
      <c r="C360" s="115"/>
      <c r="D360" s="115"/>
      <c r="E360" s="115"/>
      <c r="F360" s="115"/>
      <c r="G360" s="115"/>
      <c r="H360" s="116"/>
      <c r="I360" s="13" t="s">
        <v>412</v>
      </c>
      <c r="J360" s="90"/>
      <c r="K360" s="91"/>
      <c r="L360" s="72">
        <f t="shared" si="58"/>
        <v>0</v>
      </c>
      <c r="M360" s="73" t="str">
        <f t="shared" si="59"/>
        <v/>
      </c>
      <c r="N360" s="26"/>
      <c r="O360" s="24"/>
      <c r="P360" s="25"/>
    </row>
    <row r="361" spans="1:16" s="3" customFormat="1" ht="12" outlineLevel="1" x14ac:dyDescent="0.2">
      <c r="A361" s="12" t="s">
        <v>482</v>
      </c>
      <c r="B361" s="111" t="s">
        <v>483</v>
      </c>
      <c r="C361" s="112"/>
      <c r="D361" s="112"/>
      <c r="E361" s="112"/>
      <c r="F361" s="112"/>
      <c r="G361" s="112"/>
      <c r="H361" s="113"/>
      <c r="I361" s="13" t="s">
        <v>412</v>
      </c>
      <c r="J361" s="90"/>
      <c r="K361" s="91"/>
      <c r="L361" s="72">
        <f t="shared" si="58"/>
        <v>0</v>
      </c>
      <c r="M361" s="73" t="str">
        <f t="shared" si="59"/>
        <v/>
      </c>
      <c r="N361" s="26"/>
      <c r="O361" s="24"/>
      <c r="P361" s="25"/>
    </row>
    <row r="362" spans="1:16" s="3" customFormat="1" ht="24" customHeight="1" outlineLevel="1" x14ac:dyDescent="0.2">
      <c r="A362" s="12" t="s">
        <v>484</v>
      </c>
      <c r="B362" s="174" t="s">
        <v>485</v>
      </c>
      <c r="C362" s="175"/>
      <c r="D362" s="175"/>
      <c r="E362" s="175"/>
      <c r="F362" s="175"/>
      <c r="G362" s="175"/>
      <c r="H362" s="176"/>
      <c r="I362" s="13" t="s">
        <v>88</v>
      </c>
      <c r="J362" s="90"/>
      <c r="K362" s="91"/>
      <c r="L362" s="72">
        <f t="shared" si="58"/>
        <v>0</v>
      </c>
      <c r="M362" s="73" t="str">
        <f t="shared" si="59"/>
        <v/>
      </c>
      <c r="N362" s="26"/>
      <c r="O362" s="24"/>
      <c r="P362" s="25"/>
    </row>
    <row r="363" spans="1:16" s="3" customFormat="1" ht="12" outlineLevel="1" x14ac:dyDescent="0.2">
      <c r="A363" s="12" t="s">
        <v>486</v>
      </c>
      <c r="B363" s="111" t="s">
        <v>112</v>
      </c>
      <c r="C363" s="112"/>
      <c r="D363" s="112"/>
      <c r="E363" s="112"/>
      <c r="F363" s="112"/>
      <c r="G363" s="112"/>
      <c r="H363" s="113"/>
      <c r="I363" s="13" t="s">
        <v>88</v>
      </c>
      <c r="J363" s="90"/>
      <c r="K363" s="91"/>
      <c r="L363" s="72">
        <f t="shared" si="58"/>
        <v>0</v>
      </c>
      <c r="M363" s="73" t="str">
        <f t="shared" si="59"/>
        <v/>
      </c>
      <c r="N363" s="26"/>
      <c r="O363" s="24"/>
      <c r="P363" s="25"/>
    </row>
    <row r="364" spans="1:16" s="3" customFormat="1" ht="12" outlineLevel="1" x14ac:dyDescent="0.2">
      <c r="A364" s="12" t="s">
        <v>487</v>
      </c>
      <c r="B364" s="111" t="s">
        <v>114</v>
      </c>
      <c r="C364" s="112"/>
      <c r="D364" s="112"/>
      <c r="E364" s="112"/>
      <c r="F364" s="112"/>
      <c r="G364" s="112"/>
      <c r="H364" s="113"/>
      <c r="I364" s="13" t="s">
        <v>88</v>
      </c>
      <c r="J364" s="90"/>
      <c r="K364" s="91"/>
      <c r="L364" s="72">
        <f t="shared" si="58"/>
        <v>0</v>
      </c>
      <c r="M364" s="73" t="str">
        <f t="shared" si="59"/>
        <v/>
      </c>
      <c r="N364" s="26"/>
      <c r="O364" s="24"/>
      <c r="P364" s="25"/>
    </row>
    <row r="365" spans="1:16" s="3" customFormat="1" ht="12.75" outlineLevel="1" thickBot="1" x14ac:dyDescent="0.25">
      <c r="A365" s="46" t="s">
        <v>488</v>
      </c>
      <c r="B365" s="231" t="s">
        <v>489</v>
      </c>
      <c r="C365" s="232"/>
      <c r="D365" s="232"/>
      <c r="E365" s="232"/>
      <c r="F365" s="232"/>
      <c r="G365" s="232"/>
      <c r="H365" s="233"/>
      <c r="I365" s="47" t="s">
        <v>490</v>
      </c>
      <c r="J365" s="93">
        <f>36*2</f>
        <v>72</v>
      </c>
      <c r="K365" s="94">
        <v>33</v>
      </c>
      <c r="L365" s="95">
        <f t="shared" si="58"/>
        <v>-39</v>
      </c>
      <c r="M365" s="96">
        <f t="shared" si="59"/>
        <v>0.45833333333333331</v>
      </c>
      <c r="N365" s="48"/>
      <c r="O365" s="24"/>
      <c r="P365" s="25"/>
    </row>
    <row r="366" spans="1:16" ht="16.5" thickBot="1" x14ac:dyDescent="0.3">
      <c r="A366" s="224" t="s">
        <v>738</v>
      </c>
      <c r="B366" s="225"/>
      <c r="C366" s="225"/>
      <c r="D366" s="225"/>
      <c r="E366" s="225"/>
      <c r="F366" s="225"/>
      <c r="G366" s="225"/>
      <c r="H366" s="225"/>
      <c r="I366" s="225"/>
      <c r="J366" s="225"/>
      <c r="K366" s="225"/>
      <c r="L366" s="225"/>
      <c r="M366" s="225"/>
      <c r="N366" s="226"/>
      <c r="O366" s="40"/>
      <c r="P366" s="25"/>
    </row>
    <row r="367" spans="1:16" s="3" customFormat="1" ht="42.75" customHeight="1" outlineLevel="1" x14ac:dyDescent="0.2">
      <c r="A367" s="227" t="s">
        <v>80</v>
      </c>
      <c r="B367" s="180" t="s">
        <v>81</v>
      </c>
      <c r="C367" s="181"/>
      <c r="D367" s="181"/>
      <c r="E367" s="181"/>
      <c r="F367" s="181"/>
      <c r="G367" s="181"/>
      <c r="H367" s="182"/>
      <c r="I367" s="186" t="s">
        <v>82</v>
      </c>
      <c r="J367" s="188" t="s">
        <v>755</v>
      </c>
      <c r="K367" s="189"/>
      <c r="L367" s="229" t="s">
        <v>739</v>
      </c>
      <c r="M367" s="230"/>
      <c r="N367" s="234" t="s">
        <v>740</v>
      </c>
      <c r="O367" s="24"/>
      <c r="P367" s="25"/>
    </row>
    <row r="368" spans="1:16" s="3" customFormat="1" ht="36" outlineLevel="1" x14ac:dyDescent="0.2">
      <c r="A368" s="228"/>
      <c r="B368" s="183"/>
      <c r="C368" s="184"/>
      <c r="D368" s="184"/>
      <c r="E368" s="184"/>
      <c r="F368" s="184"/>
      <c r="G368" s="184"/>
      <c r="H368" s="185"/>
      <c r="I368" s="187"/>
      <c r="J368" s="97" t="s">
        <v>3</v>
      </c>
      <c r="K368" s="98" t="s">
        <v>9</v>
      </c>
      <c r="L368" s="99" t="s">
        <v>83</v>
      </c>
      <c r="M368" s="99" t="s">
        <v>84</v>
      </c>
      <c r="N368" s="235"/>
      <c r="O368" s="24"/>
      <c r="P368" s="25"/>
    </row>
    <row r="369" spans="1:16" s="2" customFormat="1" ht="12.75" outlineLevel="1" thickBot="1" x14ac:dyDescent="0.25">
      <c r="A369" s="49">
        <v>1</v>
      </c>
      <c r="B369" s="153">
        <v>2</v>
      </c>
      <c r="C369" s="154"/>
      <c r="D369" s="154"/>
      <c r="E369" s="154"/>
      <c r="F369" s="154"/>
      <c r="G369" s="154"/>
      <c r="H369" s="155"/>
      <c r="I369" s="50">
        <v>3</v>
      </c>
      <c r="J369" s="65">
        <v>4</v>
      </c>
      <c r="K369" s="100">
        <v>5</v>
      </c>
      <c r="L369" s="101">
        <v>6</v>
      </c>
      <c r="M369" s="101">
        <v>7</v>
      </c>
      <c r="N369" s="51">
        <v>8</v>
      </c>
      <c r="O369" s="52"/>
      <c r="P369" s="25"/>
    </row>
    <row r="370" spans="1:16" s="3" customFormat="1" ht="12.75" customHeight="1" outlineLevel="1" x14ac:dyDescent="0.2">
      <c r="A370" s="156" t="s">
        <v>491</v>
      </c>
      <c r="B370" s="157"/>
      <c r="C370" s="157"/>
      <c r="D370" s="157"/>
      <c r="E370" s="157"/>
      <c r="F370" s="157"/>
      <c r="G370" s="157"/>
      <c r="H370" s="158"/>
      <c r="I370" s="42" t="s">
        <v>88</v>
      </c>
      <c r="J370" s="41"/>
      <c r="K370" s="102"/>
      <c r="L370" s="86">
        <f t="shared" ref="L370:L433" si="60">K370-J370</f>
        <v>0</v>
      </c>
      <c r="M370" s="103"/>
      <c r="N370" s="53"/>
      <c r="O370" s="24"/>
      <c r="P370" s="25"/>
    </row>
    <row r="371" spans="1:16" s="3" customFormat="1" ht="12" outlineLevel="1" x14ac:dyDescent="0.2">
      <c r="A371" s="28" t="s">
        <v>86</v>
      </c>
      <c r="B371" s="129" t="s">
        <v>492</v>
      </c>
      <c r="C371" s="130"/>
      <c r="D371" s="130"/>
      <c r="E371" s="130"/>
      <c r="F371" s="130"/>
      <c r="G371" s="130"/>
      <c r="H371" s="131"/>
      <c r="I371" s="29" t="s">
        <v>88</v>
      </c>
      <c r="J371" s="104">
        <f t="shared" ref="J371:K371" si="61">SUM(J372,J396,J424:J425)</f>
        <v>19.356900000000003</v>
      </c>
      <c r="K371" s="74">
        <f t="shared" si="61"/>
        <v>19.491365689999999</v>
      </c>
      <c r="L371" s="74">
        <f t="shared" si="60"/>
        <v>0.13446568999999542</v>
      </c>
      <c r="M371" s="75">
        <f t="shared" ref="M371:M434" si="62">IFERROR(K371/J371,"")</f>
        <v>1.0069466541646646</v>
      </c>
      <c r="N371" s="32"/>
      <c r="O371" s="39"/>
      <c r="P371" s="25"/>
    </row>
    <row r="372" spans="1:16" s="3" customFormat="1" ht="12" outlineLevel="1" x14ac:dyDescent="0.2">
      <c r="A372" s="34" t="s">
        <v>89</v>
      </c>
      <c r="B372" s="144" t="s">
        <v>493</v>
      </c>
      <c r="C372" s="145"/>
      <c r="D372" s="145"/>
      <c r="E372" s="145"/>
      <c r="F372" s="145"/>
      <c r="G372" s="145"/>
      <c r="H372" s="146"/>
      <c r="I372" s="35" t="s">
        <v>88</v>
      </c>
      <c r="J372" s="105">
        <f t="shared" ref="J372" si="63">SUM(J373,J391,J395)</f>
        <v>19.356900000000003</v>
      </c>
      <c r="K372" s="77">
        <f>SUM(K373,K391,K395)</f>
        <v>19.491365689999999</v>
      </c>
      <c r="L372" s="77">
        <f t="shared" si="60"/>
        <v>0.13446568999999542</v>
      </c>
      <c r="M372" s="78">
        <f t="shared" si="62"/>
        <v>1.0069466541646646</v>
      </c>
      <c r="N372" s="32"/>
      <c r="O372" s="24"/>
      <c r="P372" s="25"/>
    </row>
    <row r="373" spans="1:16" s="3" customFormat="1" ht="24" customHeight="1" outlineLevel="1" x14ac:dyDescent="0.2">
      <c r="A373" s="12" t="s">
        <v>91</v>
      </c>
      <c r="B373" s="114" t="s">
        <v>494</v>
      </c>
      <c r="C373" s="115"/>
      <c r="D373" s="115"/>
      <c r="E373" s="115"/>
      <c r="F373" s="115"/>
      <c r="G373" s="115"/>
      <c r="H373" s="116"/>
      <c r="I373" s="13" t="s">
        <v>88</v>
      </c>
      <c r="J373" s="71">
        <f t="shared" ref="J373:K373" si="64">SUM(J374,J378:J381,J386:J388)</f>
        <v>19.356900000000003</v>
      </c>
      <c r="K373" s="72">
        <f t="shared" si="64"/>
        <v>19.491365689999999</v>
      </c>
      <c r="L373" s="72">
        <f t="shared" si="60"/>
        <v>0.13446568999999542</v>
      </c>
      <c r="M373" s="73">
        <f t="shared" si="62"/>
        <v>1.0069466541646646</v>
      </c>
      <c r="N373" s="26"/>
      <c r="O373" s="24"/>
      <c r="P373" s="25"/>
    </row>
    <row r="374" spans="1:16" s="3" customFormat="1" ht="12" outlineLevel="1" x14ac:dyDescent="0.2">
      <c r="A374" s="12" t="s">
        <v>495</v>
      </c>
      <c r="B374" s="141" t="s">
        <v>496</v>
      </c>
      <c r="C374" s="142"/>
      <c r="D374" s="142"/>
      <c r="E374" s="142"/>
      <c r="F374" s="142"/>
      <c r="G374" s="142"/>
      <c r="H374" s="143"/>
      <c r="I374" s="13" t="s">
        <v>88</v>
      </c>
      <c r="J374" s="71">
        <f t="shared" ref="J374" si="65">SUM(J375,J379:J382,J387:J389)</f>
        <v>0</v>
      </c>
      <c r="K374" s="72">
        <f t="shared" ref="K374" si="66">SUM(K375:K377)</f>
        <v>0</v>
      </c>
      <c r="L374" s="72">
        <f t="shared" si="60"/>
        <v>0</v>
      </c>
      <c r="M374" s="73" t="str">
        <f t="shared" si="62"/>
        <v/>
      </c>
      <c r="N374" s="26"/>
      <c r="O374" s="24"/>
      <c r="P374" s="25"/>
    </row>
    <row r="375" spans="1:16" s="3" customFormat="1" ht="24" customHeight="1" outlineLevel="1" x14ac:dyDescent="0.2">
      <c r="A375" s="12" t="s">
        <v>497</v>
      </c>
      <c r="B375" s="147" t="s">
        <v>92</v>
      </c>
      <c r="C375" s="148"/>
      <c r="D375" s="148"/>
      <c r="E375" s="148"/>
      <c r="F375" s="148"/>
      <c r="G375" s="148"/>
      <c r="H375" s="149"/>
      <c r="I375" s="13" t="s">
        <v>88</v>
      </c>
      <c r="J375" s="71">
        <f t="shared" ref="J375" si="67">SUM(J376:J378)</f>
        <v>0</v>
      </c>
      <c r="K375" s="72"/>
      <c r="L375" s="72">
        <f t="shared" si="60"/>
        <v>0</v>
      </c>
      <c r="M375" s="73" t="str">
        <f t="shared" si="62"/>
        <v/>
      </c>
      <c r="N375" s="26"/>
      <c r="O375" s="24"/>
      <c r="P375" s="25"/>
    </row>
    <row r="376" spans="1:16" s="3" customFormat="1" ht="24" customHeight="1" outlineLevel="1" x14ac:dyDescent="0.2">
      <c r="A376" s="12" t="s">
        <v>498</v>
      </c>
      <c r="B376" s="147" t="s">
        <v>94</v>
      </c>
      <c r="C376" s="148"/>
      <c r="D376" s="148"/>
      <c r="E376" s="148"/>
      <c r="F376" s="148"/>
      <c r="G376" s="148"/>
      <c r="H376" s="149"/>
      <c r="I376" s="13" t="s">
        <v>88</v>
      </c>
      <c r="J376" s="71"/>
      <c r="K376" s="72"/>
      <c r="L376" s="72">
        <f t="shared" si="60"/>
        <v>0</v>
      </c>
      <c r="M376" s="73" t="str">
        <f t="shared" si="62"/>
        <v/>
      </c>
      <c r="N376" s="26"/>
      <c r="O376" s="24"/>
      <c r="P376" s="25"/>
    </row>
    <row r="377" spans="1:16" s="3" customFormat="1" ht="24" customHeight="1" outlineLevel="1" x14ac:dyDescent="0.2">
      <c r="A377" s="12" t="s">
        <v>499</v>
      </c>
      <c r="B377" s="147" t="s">
        <v>96</v>
      </c>
      <c r="C377" s="148"/>
      <c r="D377" s="148"/>
      <c r="E377" s="148"/>
      <c r="F377" s="148"/>
      <c r="G377" s="148"/>
      <c r="H377" s="149"/>
      <c r="I377" s="13" t="s">
        <v>88</v>
      </c>
      <c r="J377" s="71"/>
      <c r="K377" s="72"/>
      <c r="L377" s="72">
        <f t="shared" si="60"/>
        <v>0</v>
      </c>
      <c r="M377" s="73" t="str">
        <f t="shared" si="62"/>
        <v/>
      </c>
      <c r="N377" s="26"/>
      <c r="O377" s="24"/>
      <c r="P377" s="25"/>
    </row>
    <row r="378" spans="1:16" s="3" customFormat="1" ht="12" outlineLevel="1" x14ac:dyDescent="0.2">
      <c r="A378" s="12" t="s">
        <v>500</v>
      </c>
      <c r="B378" s="141" t="s">
        <v>501</v>
      </c>
      <c r="C378" s="142"/>
      <c r="D378" s="142"/>
      <c r="E378" s="142"/>
      <c r="F378" s="142"/>
      <c r="G378" s="142"/>
      <c r="H378" s="143"/>
      <c r="I378" s="13" t="s">
        <v>88</v>
      </c>
      <c r="J378" s="71"/>
      <c r="K378" s="72"/>
      <c r="L378" s="72">
        <f t="shared" si="60"/>
        <v>0</v>
      </c>
      <c r="M378" s="73" t="str">
        <f t="shared" si="62"/>
        <v/>
      </c>
      <c r="N378" s="26"/>
      <c r="O378" s="24"/>
      <c r="P378" s="25"/>
    </row>
    <row r="379" spans="1:16" s="3" customFormat="1" ht="12" outlineLevel="1" x14ac:dyDescent="0.2">
      <c r="A379" s="12" t="s">
        <v>502</v>
      </c>
      <c r="B379" s="141" t="s">
        <v>503</v>
      </c>
      <c r="C379" s="142"/>
      <c r="D379" s="142"/>
      <c r="E379" s="142"/>
      <c r="F379" s="142"/>
      <c r="G379" s="142"/>
      <c r="H379" s="143"/>
      <c r="I379" s="13" t="s">
        <v>88</v>
      </c>
      <c r="J379" s="71"/>
      <c r="K379" s="72"/>
      <c r="L379" s="72">
        <f t="shared" si="60"/>
        <v>0</v>
      </c>
      <c r="M379" s="73" t="str">
        <f t="shared" si="62"/>
        <v/>
      </c>
      <c r="N379" s="26"/>
      <c r="O379" s="24"/>
      <c r="P379" s="25"/>
    </row>
    <row r="380" spans="1:16" s="3" customFormat="1" ht="12" outlineLevel="1" x14ac:dyDescent="0.2">
      <c r="A380" s="12" t="s">
        <v>504</v>
      </c>
      <c r="B380" s="141" t="s">
        <v>505</v>
      </c>
      <c r="C380" s="142"/>
      <c r="D380" s="142"/>
      <c r="E380" s="142"/>
      <c r="F380" s="142"/>
      <c r="G380" s="142"/>
      <c r="H380" s="143"/>
      <c r="I380" s="13" t="s">
        <v>88</v>
      </c>
      <c r="J380" s="71"/>
      <c r="K380" s="72"/>
      <c r="L380" s="72">
        <f t="shared" si="60"/>
        <v>0</v>
      </c>
      <c r="M380" s="73" t="str">
        <f t="shared" si="62"/>
        <v/>
      </c>
      <c r="N380" s="26"/>
      <c r="O380" s="24"/>
      <c r="P380" s="25"/>
    </row>
    <row r="381" spans="1:16" s="3" customFormat="1" ht="12" outlineLevel="1" x14ac:dyDescent="0.2">
      <c r="A381" s="12" t="s">
        <v>506</v>
      </c>
      <c r="B381" s="141" t="s">
        <v>507</v>
      </c>
      <c r="C381" s="142"/>
      <c r="D381" s="142"/>
      <c r="E381" s="142"/>
      <c r="F381" s="142"/>
      <c r="G381" s="142"/>
      <c r="H381" s="143"/>
      <c r="I381" s="13" t="s">
        <v>88</v>
      </c>
      <c r="J381" s="71"/>
      <c r="K381" s="72">
        <f t="shared" ref="K381" si="68">SUM(K382,K384)</f>
        <v>0</v>
      </c>
      <c r="L381" s="72">
        <f t="shared" si="60"/>
        <v>0</v>
      </c>
      <c r="M381" s="73" t="str">
        <f t="shared" si="62"/>
        <v/>
      </c>
      <c r="N381" s="26"/>
      <c r="O381" s="24"/>
      <c r="P381" s="25"/>
    </row>
    <row r="382" spans="1:16" s="3" customFormat="1" ht="24" customHeight="1" outlineLevel="1" x14ac:dyDescent="0.2">
      <c r="A382" s="12" t="s">
        <v>508</v>
      </c>
      <c r="B382" s="147" t="s">
        <v>509</v>
      </c>
      <c r="C382" s="148"/>
      <c r="D382" s="148"/>
      <c r="E382" s="148"/>
      <c r="F382" s="148"/>
      <c r="G382" s="148"/>
      <c r="H382" s="149"/>
      <c r="I382" s="13" t="s">
        <v>88</v>
      </c>
      <c r="J382" s="71">
        <f t="shared" ref="J382" si="69">SUM(J383,J385)</f>
        <v>0</v>
      </c>
      <c r="K382" s="72"/>
      <c r="L382" s="72">
        <f t="shared" si="60"/>
        <v>0</v>
      </c>
      <c r="M382" s="73" t="str">
        <f t="shared" si="62"/>
        <v/>
      </c>
      <c r="N382" s="26"/>
      <c r="O382" s="24"/>
      <c r="P382" s="25"/>
    </row>
    <row r="383" spans="1:16" s="3" customFormat="1" ht="12" outlineLevel="1" x14ac:dyDescent="0.2">
      <c r="A383" s="12" t="s">
        <v>510</v>
      </c>
      <c r="B383" s="150" t="s">
        <v>511</v>
      </c>
      <c r="C383" s="151"/>
      <c r="D383" s="151"/>
      <c r="E383" s="151"/>
      <c r="F383" s="151"/>
      <c r="G383" s="151"/>
      <c r="H383" s="152"/>
      <c r="I383" s="13" t="s">
        <v>88</v>
      </c>
      <c r="J383" s="71"/>
      <c r="K383" s="72"/>
      <c r="L383" s="72">
        <f t="shared" si="60"/>
        <v>0</v>
      </c>
      <c r="M383" s="73" t="str">
        <f t="shared" si="62"/>
        <v/>
      </c>
      <c r="N383" s="26"/>
      <c r="O383" s="24"/>
      <c r="P383" s="25"/>
    </row>
    <row r="384" spans="1:16" s="3" customFormat="1" ht="12" outlineLevel="1" x14ac:dyDescent="0.2">
      <c r="A384" s="12" t="s">
        <v>512</v>
      </c>
      <c r="B384" s="132" t="s">
        <v>513</v>
      </c>
      <c r="C384" s="133"/>
      <c r="D384" s="133"/>
      <c r="E384" s="133"/>
      <c r="F384" s="133"/>
      <c r="G384" s="133"/>
      <c r="H384" s="134"/>
      <c r="I384" s="13" t="s">
        <v>88</v>
      </c>
      <c r="J384" s="71"/>
      <c r="K384" s="72"/>
      <c r="L384" s="72">
        <f t="shared" si="60"/>
        <v>0</v>
      </c>
      <c r="M384" s="73" t="str">
        <f t="shared" si="62"/>
        <v/>
      </c>
      <c r="N384" s="26"/>
      <c r="O384" s="24"/>
      <c r="P384" s="25"/>
    </row>
    <row r="385" spans="1:18" s="3" customFormat="1" ht="12" outlineLevel="1" x14ac:dyDescent="0.2">
      <c r="A385" s="12" t="s">
        <v>514</v>
      </c>
      <c r="B385" s="150" t="s">
        <v>511</v>
      </c>
      <c r="C385" s="151"/>
      <c r="D385" s="151"/>
      <c r="E385" s="151"/>
      <c r="F385" s="151"/>
      <c r="G385" s="151"/>
      <c r="H385" s="152"/>
      <c r="I385" s="13" t="s">
        <v>88</v>
      </c>
      <c r="J385" s="71"/>
      <c r="K385" s="72"/>
      <c r="L385" s="72">
        <f t="shared" si="60"/>
        <v>0</v>
      </c>
      <c r="M385" s="73" t="str">
        <f t="shared" si="62"/>
        <v/>
      </c>
      <c r="N385" s="26"/>
      <c r="O385" s="24"/>
      <c r="P385" s="25"/>
    </row>
    <row r="386" spans="1:18" s="3" customFormat="1" ht="12" outlineLevel="1" x14ac:dyDescent="0.2">
      <c r="A386" s="12" t="s">
        <v>515</v>
      </c>
      <c r="B386" s="141" t="s">
        <v>516</v>
      </c>
      <c r="C386" s="142"/>
      <c r="D386" s="142"/>
      <c r="E386" s="142"/>
      <c r="F386" s="142"/>
      <c r="G386" s="142"/>
      <c r="H386" s="143"/>
      <c r="I386" s="13" t="s">
        <v>88</v>
      </c>
      <c r="J386" s="71">
        <f>'2'!K18</f>
        <v>19.356900000000003</v>
      </c>
      <c r="K386" s="72">
        <v>19.491365689999999</v>
      </c>
      <c r="L386" s="72">
        <f t="shared" si="60"/>
        <v>0.13446568999999542</v>
      </c>
      <c r="M386" s="73">
        <f t="shared" si="62"/>
        <v>1.0069466541646646</v>
      </c>
      <c r="N386" s="26"/>
      <c r="O386" s="24"/>
      <c r="P386" s="25"/>
      <c r="Q386" s="106"/>
      <c r="R386" s="107"/>
    </row>
    <row r="387" spans="1:18" s="3" customFormat="1" ht="12" outlineLevel="1" x14ac:dyDescent="0.2">
      <c r="A387" s="12" t="s">
        <v>517</v>
      </c>
      <c r="B387" s="141" t="s">
        <v>327</v>
      </c>
      <c r="C387" s="142"/>
      <c r="D387" s="142"/>
      <c r="E387" s="142"/>
      <c r="F387" s="142"/>
      <c r="G387" s="142"/>
      <c r="H387" s="143"/>
      <c r="I387" s="13" t="s">
        <v>88</v>
      </c>
      <c r="J387" s="71"/>
      <c r="K387" s="72"/>
      <c r="L387" s="72">
        <f t="shared" si="60"/>
        <v>0</v>
      </c>
      <c r="M387" s="73" t="str">
        <f t="shared" si="62"/>
        <v/>
      </c>
      <c r="N387" s="26"/>
      <c r="O387" s="24"/>
      <c r="P387" s="25"/>
    </row>
    <row r="388" spans="1:18" s="3" customFormat="1" ht="24" customHeight="1" outlineLevel="1" x14ac:dyDescent="0.2">
      <c r="A388" s="12" t="s">
        <v>518</v>
      </c>
      <c r="B388" s="126" t="s">
        <v>519</v>
      </c>
      <c r="C388" s="127"/>
      <c r="D388" s="127"/>
      <c r="E388" s="127"/>
      <c r="F388" s="127"/>
      <c r="G388" s="127"/>
      <c r="H388" s="128"/>
      <c r="I388" s="13" t="s">
        <v>88</v>
      </c>
      <c r="J388" s="71">
        <v>0</v>
      </c>
      <c r="K388" s="72">
        <f t="shared" ref="K388" si="70">SUM(K389:K390)</f>
        <v>0</v>
      </c>
      <c r="L388" s="72">
        <f t="shared" si="60"/>
        <v>0</v>
      </c>
      <c r="M388" s="73" t="str">
        <f t="shared" si="62"/>
        <v/>
      </c>
      <c r="N388" s="26"/>
      <c r="O388" s="24"/>
      <c r="P388" s="25"/>
    </row>
    <row r="389" spans="1:18" s="3" customFormat="1" ht="12.75" customHeight="1" outlineLevel="1" x14ac:dyDescent="0.2">
      <c r="A389" s="12" t="s">
        <v>520</v>
      </c>
      <c r="B389" s="132" t="s">
        <v>112</v>
      </c>
      <c r="C389" s="133"/>
      <c r="D389" s="133"/>
      <c r="E389" s="133"/>
      <c r="F389" s="133"/>
      <c r="G389" s="133"/>
      <c r="H389" s="134"/>
      <c r="I389" s="13" t="s">
        <v>88</v>
      </c>
      <c r="J389" s="71"/>
      <c r="K389" s="72"/>
      <c r="L389" s="72">
        <f t="shared" si="60"/>
        <v>0</v>
      </c>
      <c r="M389" s="73" t="str">
        <f t="shared" si="62"/>
        <v/>
      </c>
      <c r="N389" s="26"/>
      <c r="O389" s="24"/>
      <c r="P389" s="25"/>
    </row>
    <row r="390" spans="1:18" s="3" customFormat="1" ht="12.75" customHeight="1" outlineLevel="1" x14ac:dyDescent="0.2">
      <c r="A390" s="12" t="s">
        <v>521</v>
      </c>
      <c r="B390" s="132" t="s">
        <v>114</v>
      </c>
      <c r="C390" s="133"/>
      <c r="D390" s="133"/>
      <c r="E390" s="133"/>
      <c r="F390" s="133"/>
      <c r="G390" s="133"/>
      <c r="H390" s="134"/>
      <c r="I390" s="13" t="s">
        <v>88</v>
      </c>
      <c r="J390" s="71"/>
      <c r="K390" s="72"/>
      <c r="L390" s="72">
        <f t="shared" si="60"/>
        <v>0</v>
      </c>
      <c r="M390" s="73" t="str">
        <f t="shared" si="62"/>
        <v/>
      </c>
      <c r="N390" s="26"/>
      <c r="O390" s="24"/>
      <c r="P390" s="25"/>
    </row>
    <row r="391" spans="1:18" s="3" customFormat="1" ht="24" customHeight="1" outlineLevel="1" x14ac:dyDescent="0.2">
      <c r="A391" s="12" t="s">
        <v>93</v>
      </c>
      <c r="B391" s="114" t="s">
        <v>522</v>
      </c>
      <c r="C391" s="115"/>
      <c r="D391" s="115"/>
      <c r="E391" s="115"/>
      <c r="F391" s="115"/>
      <c r="G391" s="115"/>
      <c r="H391" s="116"/>
      <c r="I391" s="13" t="s">
        <v>88</v>
      </c>
      <c r="J391" s="71">
        <v>0</v>
      </c>
      <c r="K391" s="72">
        <f t="shared" ref="K391" si="71">SUM(K392:K394)</f>
        <v>0</v>
      </c>
      <c r="L391" s="72">
        <f t="shared" si="60"/>
        <v>0</v>
      </c>
      <c r="M391" s="73" t="str">
        <f t="shared" si="62"/>
        <v/>
      </c>
      <c r="N391" s="26"/>
      <c r="O391" s="24"/>
      <c r="P391" s="25"/>
    </row>
    <row r="392" spans="1:18" s="3" customFormat="1" ht="24" customHeight="1" outlineLevel="1" x14ac:dyDescent="0.2">
      <c r="A392" s="12" t="s">
        <v>523</v>
      </c>
      <c r="B392" s="126" t="s">
        <v>92</v>
      </c>
      <c r="C392" s="127"/>
      <c r="D392" s="127"/>
      <c r="E392" s="127"/>
      <c r="F392" s="127"/>
      <c r="G392" s="127"/>
      <c r="H392" s="128"/>
      <c r="I392" s="13" t="s">
        <v>88</v>
      </c>
      <c r="J392" s="71"/>
      <c r="K392" s="72"/>
      <c r="L392" s="72">
        <f t="shared" si="60"/>
        <v>0</v>
      </c>
      <c r="M392" s="73" t="str">
        <f t="shared" si="62"/>
        <v/>
      </c>
      <c r="N392" s="26"/>
      <c r="O392" s="24"/>
      <c r="P392" s="25"/>
    </row>
    <row r="393" spans="1:18" s="3" customFormat="1" ht="24" customHeight="1" outlineLevel="1" x14ac:dyDescent="0.2">
      <c r="A393" s="12" t="s">
        <v>524</v>
      </c>
      <c r="B393" s="126" t="s">
        <v>94</v>
      </c>
      <c r="C393" s="127"/>
      <c r="D393" s="127"/>
      <c r="E393" s="127"/>
      <c r="F393" s="127"/>
      <c r="G393" s="127"/>
      <c r="H393" s="128"/>
      <c r="I393" s="13" t="s">
        <v>88</v>
      </c>
      <c r="J393" s="71"/>
      <c r="K393" s="72"/>
      <c r="L393" s="72">
        <f t="shared" si="60"/>
        <v>0</v>
      </c>
      <c r="M393" s="73" t="str">
        <f t="shared" si="62"/>
        <v/>
      </c>
      <c r="N393" s="26"/>
      <c r="O393" s="24"/>
      <c r="P393" s="25"/>
    </row>
    <row r="394" spans="1:18" s="3" customFormat="1" ht="24" customHeight="1" outlineLevel="1" x14ac:dyDescent="0.2">
      <c r="A394" s="12" t="s">
        <v>525</v>
      </c>
      <c r="B394" s="126" t="s">
        <v>96</v>
      </c>
      <c r="C394" s="127"/>
      <c r="D394" s="127"/>
      <c r="E394" s="127"/>
      <c r="F394" s="127"/>
      <c r="G394" s="127"/>
      <c r="H394" s="128"/>
      <c r="I394" s="13" t="s">
        <v>88</v>
      </c>
      <c r="J394" s="71"/>
      <c r="K394" s="72"/>
      <c r="L394" s="72">
        <f t="shared" si="60"/>
        <v>0</v>
      </c>
      <c r="M394" s="73" t="str">
        <f t="shared" si="62"/>
        <v/>
      </c>
      <c r="N394" s="26"/>
      <c r="O394" s="24"/>
      <c r="P394" s="25"/>
    </row>
    <row r="395" spans="1:18" s="3" customFormat="1" ht="12" outlineLevel="1" x14ac:dyDescent="0.2">
      <c r="A395" s="12" t="s">
        <v>95</v>
      </c>
      <c r="B395" s="111" t="s">
        <v>526</v>
      </c>
      <c r="C395" s="112"/>
      <c r="D395" s="112"/>
      <c r="E395" s="112"/>
      <c r="F395" s="112"/>
      <c r="G395" s="112"/>
      <c r="H395" s="113"/>
      <c r="I395" s="13" t="s">
        <v>88</v>
      </c>
      <c r="J395" s="71"/>
      <c r="K395" s="72"/>
      <c r="L395" s="72">
        <f t="shared" si="60"/>
        <v>0</v>
      </c>
      <c r="M395" s="73" t="str">
        <f t="shared" si="62"/>
        <v/>
      </c>
      <c r="N395" s="26"/>
      <c r="O395" s="24"/>
      <c r="P395" s="25"/>
    </row>
    <row r="396" spans="1:18" s="3" customFormat="1" ht="12" outlineLevel="1" x14ac:dyDescent="0.2">
      <c r="A396" s="34" t="s">
        <v>97</v>
      </c>
      <c r="B396" s="144" t="s">
        <v>527</v>
      </c>
      <c r="C396" s="145"/>
      <c r="D396" s="145"/>
      <c r="E396" s="145"/>
      <c r="F396" s="145"/>
      <c r="G396" s="145"/>
      <c r="H396" s="146"/>
      <c r="I396" s="35" t="s">
        <v>88</v>
      </c>
      <c r="J396" s="105">
        <f t="shared" ref="J396" si="72">SUM(J397,J410:J411)</f>
        <v>0</v>
      </c>
      <c r="K396" s="77">
        <f t="shared" ref="K396" si="73">SUM(K397)</f>
        <v>0</v>
      </c>
      <c r="L396" s="77">
        <f t="shared" si="60"/>
        <v>0</v>
      </c>
      <c r="M396" s="78" t="str">
        <f t="shared" si="62"/>
        <v/>
      </c>
      <c r="N396" s="32"/>
      <c r="O396" s="24"/>
      <c r="P396" s="25"/>
    </row>
    <row r="397" spans="1:18" s="3" customFormat="1" ht="12" outlineLevel="1" x14ac:dyDescent="0.2">
      <c r="A397" s="12" t="s">
        <v>528</v>
      </c>
      <c r="B397" s="111" t="s">
        <v>529</v>
      </c>
      <c r="C397" s="112"/>
      <c r="D397" s="112"/>
      <c r="E397" s="112"/>
      <c r="F397" s="112"/>
      <c r="G397" s="112"/>
      <c r="H397" s="113"/>
      <c r="I397" s="13" t="s">
        <v>88</v>
      </c>
      <c r="J397" s="71">
        <v>0</v>
      </c>
      <c r="K397" s="72">
        <f t="shared" ref="K397" si="74">SUM(K398,K402:K407)</f>
        <v>0</v>
      </c>
      <c r="L397" s="72">
        <f t="shared" si="60"/>
        <v>0</v>
      </c>
      <c r="M397" s="73" t="str">
        <f t="shared" si="62"/>
        <v/>
      </c>
      <c r="N397" s="26"/>
      <c r="O397" s="24"/>
      <c r="P397" s="25"/>
    </row>
    <row r="398" spans="1:18" s="3" customFormat="1" ht="12" outlineLevel="1" x14ac:dyDescent="0.2">
      <c r="A398" s="12" t="s">
        <v>530</v>
      </c>
      <c r="B398" s="141" t="s">
        <v>531</v>
      </c>
      <c r="C398" s="142"/>
      <c r="D398" s="142"/>
      <c r="E398" s="142"/>
      <c r="F398" s="142"/>
      <c r="G398" s="142"/>
      <c r="H398" s="143"/>
      <c r="I398" s="13" t="s">
        <v>88</v>
      </c>
      <c r="J398" s="71">
        <v>0</v>
      </c>
      <c r="K398" s="72">
        <f t="shared" ref="K398" si="75">SUM(K399:K401)</f>
        <v>0</v>
      </c>
      <c r="L398" s="72">
        <f t="shared" si="60"/>
        <v>0</v>
      </c>
      <c r="M398" s="73" t="str">
        <f t="shared" si="62"/>
        <v/>
      </c>
      <c r="N398" s="26"/>
      <c r="O398" s="24"/>
      <c r="P398" s="25"/>
    </row>
    <row r="399" spans="1:18" s="3" customFormat="1" ht="24" customHeight="1" outlineLevel="1" x14ac:dyDescent="0.2">
      <c r="A399" s="12" t="s">
        <v>532</v>
      </c>
      <c r="B399" s="126" t="s">
        <v>92</v>
      </c>
      <c r="C399" s="127"/>
      <c r="D399" s="127"/>
      <c r="E399" s="127"/>
      <c r="F399" s="127"/>
      <c r="G399" s="127"/>
      <c r="H399" s="128"/>
      <c r="I399" s="13" t="s">
        <v>88</v>
      </c>
      <c r="J399" s="71"/>
      <c r="K399" s="72"/>
      <c r="L399" s="72">
        <f t="shared" si="60"/>
        <v>0</v>
      </c>
      <c r="M399" s="73" t="str">
        <f t="shared" si="62"/>
        <v/>
      </c>
      <c r="N399" s="26"/>
      <c r="O399" s="24"/>
      <c r="P399" s="25"/>
    </row>
    <row r="400" spans="1:18" s="3" customFormat="1" ht="24" customHeight="1" outlineLevel="1" x14ac:dyDescent="0.2">
      <c r="A400" s="12" t="s">
        <v>533</v>
      </c>
      <c r="B400" s="126" t="s">
        <v>94</v>
      </c>
      <c r="C400" s="127"/>
      <c r="D400" s="127"/>
      <c r="E400" s="127"/>
      <c r="F400" s="127"/>
      <c r="G400" s="127"/>
      <c r="H400" s="128"/>
      <c r="I400" s="13" t="s">
        <v>88</v>
      </c>
      <c r="J400" s="71"/>
      <c r="K400" s="72"/>
      <c r="L400" s="72">
        <f t="shared" si="60"/>
        <v>0</v>
      </c>
      <c r="M400" s="73" t="str">
        <f t="shared" si="62"/>
        <v/>
      </c>
      <c r="N400" s="26"/>
      <c r="O400" s="24"/>
      <c r="P400" s="25"/>
    </row>
    <row r="401" spans="1:16" s="3" customFormat="1" ht="24" customHeight="1" outlineLevel="1" x14ac:dyDescent="0.2">
      <c r="A401" s="12" t="s">
        <v>534</v>
      </c>
      <c r="B401" s="126" t="s">
        <v>96</v>
      </c>
      <c r="C401" s="127"/>
      <c r="D401" s="127"/>
      <c r="E401" s="127"/>
      <c r="F401" s="127"/>
      <c r="G401" s="127"/>
      <c r="H401" s="128"/>
      <c r="I401" s="13" t="s">
        <v>88</v>
      </c>
      <c r="J401" s="71"/>
      <c r="K401" s="72"/>
      <c r="L401" s="72">
        <f t="shared" si="60"/>
        <v>0</v>
      </c>
      <c r="M401" s="73" t="str">
        <f t="shared" si="62"/>
        <v/>
      </c>
      <c r="N401" s="26"/>
      <c r="O401" s="24"/>
      <c r="P401" s="25"/>
    </row>
    <row r="402" spans="1:16" s="3" customFormat="1" ht="12" outlineLevel="1" x14ac:dyDescent="0.2">
      <c r="A402" s="12" t="s">
        <v>535</v>
      </c>
      <c r="B402" s="141" t="s">
        <v>313</v>
      </c>
      <c r="C402" s="142"/>
      <c r="D402" s="142"/>
      <c r="E402" s="142"/>
      <c r="F402" s="142"/>
      <c r="G402" s="142"/>
      <c r="H402" s="143"/>
      <c r="I402" s="13" t="s">
        <v>88</v>
      </c>
      <c r="J402" s="71"/>
      <c r="K402" s="72"/>
      <c r="L402" s="72">
        <f t="shared" si="60"/>
        <v>0</v>
      </c>
      <c r="M402" s="73" t="str">
        <f t="shared" si="62"/>
        <v/>
      </c>
      <c r="N402" s="26"/>
      <c r="O402" s="24"/>
      <c r="P402" s="25"/>
    </row>
    <row r="403" spans="1:16" s="3" customFormat="1" ht="12" outlineLevel="1" x14ac:dyDescent="0.2">
      <c r="A403" s="12" t="s">
        <v>536</v>
      </c>
      <c r="B403" s="141" t="s">
        <v>316</v>
      </c>
      <c r="C403" s="142"/>
      <c r="D403" s="142"/>
      <c r="E403" s="142"/>
      <c r="F403" s="142"/>
      <c r="G403" s="142"/>
      <c r="H403" s="143"/>
      <c r="I403" s="13" t="s">
        <v>88</v>
      </c>
      <c r="J403" s="71"/>
      <c r="K403" s="72"/>
      <c r="L403" s="72">
        <f t="shared" si="60"/>
        <v>0</v>
      </c>
      <c r="M403" s="73" t="str">
        <f t="shared" si="62"/>
        <v/>
      </c>
      <c r="N403" s="26"/>
      <c r="O403" s="24"/>
      <c r="P403" s="25"/>
    </row>
    <row r="404" spans="1:16" s="3" customFormat="1" ht="12" outlineLevel="1" x14ac:dyDescent="0.2">
      <c r="A404" s="12" t="s">
        <v>537</v>
      </c>
      <c r="B404" s="141" t="s">
        <v>319</v>
      </c>
      <c r="C404" s="142"/>
      <c r="D404" s="142"/>
      <c r="E404" s="142"/>
      <c r="F404" s="142"/>
      <c r="G404" s="142"/>
      <c r="H404" s="143"/>
      <c r="I404" s="13" t="s">
        <v>88</v>
      </c>
      <c r="J404" s="71"/>
      <c r="K404" s="72"/>
      <c r="L404" s="72">
        <f t="shared" si="60"/>
        <v>0</v>
      </c>
      <c r="M404" s="73" t="str">
        <f t="shared" si="62"/>
        <v/>
      </c>
      <c r="N404" s="26"/>
      <c r="O404" s="24"/>
      <c r="P404" s="25"/>
    </row>
    <row r="405" spans="1:16" s="3" customFormat="1" ht="12" outlineLevel="1" x14ac:dyDescent="0.2">
      <c r="A405" s="12" t="s">
        <v>538</v>
      </c>
      <c r="B405" s="141" t="s">
        <v>325</v>
      </c>
      <c r="C405" s="142"/>
      <c r="D405" s="142"/>
      <c r="E405" s="142"/>
      <c r="F405" s="142"/>
      <c r="G405" s="142"/>
      <c r="H405" s="143"/>
      <c r="I405" s="13" t="s">
        <v>88</v>
      </c>
      <c r="J405" s="71"/>
      <c r="K405" s="72"/>
      <c r="L405" s="72">
        <f t="shared" si="60"/>
        <v>0</v>
      </c>
      <c r="M405" s="73" t="str">
        <f t="shared" si="62"/>
        <v/>
      </c>
      <c r="N405" s="26"/>
      <c r="O405" s="24"/>
      <c r="P405" s="25"/>
    </row>
    <row r="406" spans="1:16" s="3" customFormat="1" ht="12" outlineLevel="1" x14ac:dyDescent="0.2">
      <c r="A406" s="12" t="s">
        <v>539</v>
      </c>
      <c r="B406" s="141" t="s">
        <v>327</v>
      </c>
      <c r="C406" s="142"/>
      <c r="D406" s="142"/>
      <c r="E406" s="142"/>
      <c r="F406" s="142"/>
      <c r="G406" s="142"/>
      <c r="H406" s="143"/>
      <c r="I406" s="13" t="s">
        <v>88</v>
      </c>
      <c r="J406" s="71"/>
      <c r="K406" s="72"/>
      <c r="L406" s="72">
        <f t="shared" si="60"/>
        <v>0</v>
      </c>
      <c r="M406" s="73" t="str">
        <f t="shared" si="62"/>
        <v/>
      </c>
      <c r="N406" s="26"/>
      <c r="O406" s="24"/>
      <c r="P406" s="25"/>
    </row>
    <row r="407" spans="1:16" s="3" customFormat="1" ht="24" customHeight="1" outlineLevel="1" x14ac:dyDescent="0.2">
      <c r="A407" s="12" t="s">
        <v>540</v>
      </c>
      <c r="B407" s="126" t="s">
        <v>330</v>
      </c>
      <c r="C407" s="127"/>
      <c r="D407" s="127"/>
      <c r="E407" s="127"/>
      <c r="F407" s="127"/>
      <c r="G407" s="127"/>
      <c r="H407" s="128"/>
      <c r="I407" s="13" t="s">
        <v>88</v>
      </c>
      <c r="J407" s="71">
        <v>0</v>
      </c>
      <c r="K407" s="72">
        <f t="shared" ref="K407" si="76">SUM(K408:K409)</f>
        <v>0</v>
      </c>
      <c r="L407" s="72">
        <f t="shared" si="60"/>
        <v>0</v>
      </c>
      <c r="M407" s="73" t="str">
        <f t="shared" si="62"/>
        <v/>
      </c>
      <c r="N407" s="26"/>
      <c r="O407" s="24"/>
      <c r="P407" s="25"/>
    </row>
    <row r="408" spans="1:16" s="3" customFormat="1" ht="12" outlineLevel="1" x14ac:dyDescent="0.2">
      <c r="A408" s="12" t="s">
        <v>541</v>
      </c>
      <c r="B408" s="132" t="s">
        <v>112</v>
      </c>
      <c r="C408" s="133"/>
      <c r="D408" s="133"/>
      <c r="E408" s="133"/>
      <c r="F408" s="133"/>
      <c r="G408" s="133"/>
      <c r="H408" s="134"/>
      <c r="I408" s="13" t="s">
        <v>88</v>
      </c>
      <c r="J408" s="71"/>
      <c r="K408" s="72"/>
      <c r="L408" s="72">
        <f t="shared" si="60"/>
        <v>0</v>
      </c>
      <c r="M408" s="73" t="str">
        <f t="shared" si="62"/>
        <v/>
      </c>
      <c r="N408" s="26"/>
      <c r="O408" s="24"/>
      <c r="P408" s="25"/>
    </row>
    <row r="409" spans="1:16" s="3" customFormat="1" ht="12" outlineLevel="1" x14ac:dyDescent="0.2">
      <c r="A409" s="12" t="s">
        <v>542</v>
      </c>
      <c r="B409" s="132" t="s">
        <v>114</v>
      </c>
      <c r="C409" s="133"/>
      <c r="D409" s="133"/>
      <c r="E409" s="133"/>
      <c r="F409" s="133"/>
      <c r="G409" s="133"/>
      <c r="H409" s="134"/>
      <c r="I409" s="13" t="s">
        <v>88</v>
      </c>
      <c r="J409" s="71"/>
      <c r="K409" s="72"/>
      <c r="L409" s="72">
        <f t="shared" si="60"/>
        <v>0</v>
      </c>
      <c r="M409" s="73" t="str">
        <f t="shared" si="62"/>
        <v/>
      </c>
      <c r="N409" s="26"/>
      <c r="O409" s="24"/>
      <c r="P409" s="25"/>
    </row>
    <row r="410" spans="1:16" s="3" customFormat="1" ht="12" outlineLevel="1" x14ac:dyDescent="0.2">
      <c r="A410" s="12" t="s">
        <v>543</v>
      </c>
      <c r="B410" s="111" t="s">
        <v>544</v>
      </c>
      <c r="C410" s="112"/>
      <c r="D410" s="112"/>
      <c r="E410" s="112"/>
      <c r="F410" s="112"/>
      <c r="G410" s="112"/>
      <c r="H410" s="113"/>
      <c r="I410" s="13" t="s">
        <v>88</v>
      </c>
      <c r="J410" s="71"/>
      <c r="K410" s="72"/>
      <c r="L410" s="72">
        <f t="shared" si="60"/>
        <v>0</v>
      </c>
      <c r="M410" s="73" t="str">
        <f t="shared" si="62"/>
        <v/>
      </c>
      <c r="N410" s="26"/>
      <c r="O410" s="24"/>
      <c r="P410" s="25"/>
    </row>
    <row r="411" spans="1:16" s="3" customFormat="1" ht="12" outlineLevel="1" x14ac:dyDescent="0.2">
      <c r="A411" s="12" t="s">
        <v>545</v>
      </c>
      <c r="B411" s="111" t="s">
        <v>546</v>
      </c>
      <c r="C411" s="112"/>
      <c r="D411" s="112"/>
      <c r="E411" s="112"/>
      <c r="F411" s="112"/>
      <c r="G411" s="112"/>
      <c r="H411" s="113"/>
      <c r="I411" s="13" t="s">
        <v>88</v>
      </c>
      <c r="J411" s="71">
        <v>0</v>
      </c>
      <c r="K411" s="72">
        <f t="shared" ref="K411" si="77">SUM(K412,K416:K421)</f>
        <v>0</v>
      </c>
      <c r="L411" s="72">
        <f t="shared" si="60"/>
        <v>0</v>
      </c>
      <c r="M411" s="73" t="str">
        <f t="shared" si="62"/>
        <v/>
      </c>
      <c r="N411" s="26"/>
      <c r="O411" s="24"/>
      <c r="P411" s="25"/>
    </row>
    <row r="412" spans="1:16" s="3" customFormat="1" ht="12" outlineLevel="1" x14ac:dyDescent="0.2">
      <c r="A412" s="12" t="s">
        <v>547</v>
      </c>
      <c r="B412" s="141" t="s">
        <v>531</v>
      </c>
      <c r="C412" s="142"/>
      <c r="D412" s="142"/>
      <c r="E412" s="142"/>
      <c r="F412" s="142"/>
      <c r="G412" s="142"/>
      <c r="H412" s="143"/>
      <c r="I412" s="13" t="s">
        <v>88</v>
      </c>
      <c r="J412" s="71">
        <v>0</v>
      </c>
      <c r="K412" s="72">
        <f t="shared" ref="K412" si="78">SUM(K413:K415)</f>
        <v>0</v>
      </c>
      <c r="L412" s="72">
        <f t="shared" si="60"/>
        <v>0</v>
      </c>
      <c r="M412" s="73" t="str">
        <f t="shared" si="62"/>
        <v/>
      </c>
      <c r="N412" s="26"/>
      <c r="O412" s="24"/>
      <c r="P412" s="25"/>
    </row>
    <row r="413" spans="1:16" s="3" customFormat="1" ht="24" customHeight="1" outlineLevel="1" x14ac:dyDescent="0.2">
      <c r="A413" s="12" t="s">
        <v>548</v>
      </c>
      <c r="B413" s="126" t="s">
        <v>92</v>
      </c>
      <c r="C413" s="127"/>
      <c r="D413" s="127"/>
      <c r="E413" s="127"/>
      <c r="F413" s="127"/>
      <c r="G413" s="127"/>
      <c r="H413" s="128"/>
      <c r="I413" s="13" t="s">
        <v>88</v>
      </c>
      <c r="J413" s="71"/>
      <c r="K413" s="72"/>
      <c r="L413" s="72">
        <f t="shared" si="60"/>
        <v>0</v>
      </c>
      <c r="M413" s="73" t="str">
        <f t="shared" si="62"/>
        <v/>
      </c>
      <c r="N413" s="26"/>
      <c r="O413" s="24"/>
      <c r="P413" s="25"/>
    </row>
    <row r="414" spans="1:16" s="3" customFormat="1" ht="24" customHeight="1" outlineLevel="1" x14ac:dyDescent="0.2">
      <c r="A414" s="12" t="s">
        <v>549</v>
      </c>
      <c r="B414" s="126" t="s">
        <v>94</v>
      </c>
      <c r="C414" s="127"/>
      <c r="D414" s="127"/>
      <c r="E414" s="127"/>
      <c r="F414" s="127"/>
      <c r="G414" s="127"/>
      <c r="H414" s="128"/>
      <c r="I414" s="13" t="s">
        <v>88</v>
      </c>
      <c r="J414" s="71"/>
      <c r="K414" s="72"/>
      <c r="L414" s="72">
        <f t="shared" si="60"/>
        <v>0</v>
      </c>
      <c r="M414" s="73" t="str">
        <f t="shared" si="62"/>
        <v/>
      </c>
      <c r="N414" s="26"/>
      <c r="O414" s="24"/>
      <c r="P414" s="25"/>
    </row>
    <row r="415" spans="1:16" s="3" customFormat="1" ht="24" customHeight="1" outlineLevel="1" x14ac:dyDescent="0.2">
      <c r="A415" s="12" t="s">
        <v>549</v>
      </c>
      <c r="B415" s="126" t="s">
        <v>96</v>
      </c>
      <c r="C415" s="127"/>
      <c r="D415" s="127"/>
      <c r="E415" s="127"/>
      <c r="F415" s="127"/>
      <c r="G415" s="127"/>
      <c r="H415" s="128"/>
      <c r="I415" s="13" t="s">
        <v>88</v>
      </c>
      <c r="J415" s="71"/>
      <c r="K415" s="72"/>
      <c r="L415" s="72">
        <f t="shared" si="60"/>
        <v>0</v>
      </c>
      <c r="M415" s="73" t="str">
        <f t="shared" si="62"/>
        <v/>
      </c>
      <c r="N415" s="26"/>
      <c r="O415" s="24"/>
      <c r="P415" s="25"/>
    </row>
    <row r="416" spans="1:16" s="3" customFormat="1" ht="12" outlineLevel="1" x14ac:dyDescent="0.2">
      <c r="A416" s="12" t="s">
        <v>550</v>
      </c>
      <c r="B416" s="141" t="s">
        <v>313</v>
      </c>
      <c r="C416" s="142"/>
      <c r="D416" s="142"/>
      <c r="E416" s="142"/>
      <c r="F416" s="142"/>
      <c r="G416" s="142"/>
      <c r="H416" s="143"/>
      <c r="I416" s="13" t="s">
        <v>88</v>
      </c>
      <c r="J416" s="71"/>
      <c r="K416" s="72"/>
      <c r="L416" s="72">
        <f t="shared" si="60"/>
        <v>0</v>
      </c>
      <c r="M416" s="73" t="str">
        <f t="shared" si="62"/>
        <v/>
      </c>
      <c r="N416" s="26"/>
      <c r="O416" s="24"/>
      <c r="P416" s="25"/>
    </row>
    <row r="417" spans="1:16" s="3" customFormat="1" ht="12" outlineLevel="1" x14ac:dyDescent="0.2">
      <c r="A417" s="12" t="s">
        <v>551</v>
      </c>
      <c r="B417" s="141" t="s">
        <v>316</v>
      </c>
      <c r="C417" s="142"/>
      <c r="D417" s="142"/>
      <c r="E417" s="142"/>
      <c r="F417" s="142"/>
      <c r="G417" s="142"/>
      <c r="H417" s="143"/>
      <c r="I417" s="13" t="s">
        <v>88</v>
      </c>
      <c r="J417" s="71"/>
      <c r="K417" s="72"/>
      <c r="L417" s="72">
        <f t="shared" si="60"/>
        <v>0</v>
      </c>
      <c r="M417" s="73" t="str">
        <f t="shared" si="62"/>
        <v/>
      </c>
      <c r="N417" s="26"/>
      <c r="O417" s="24"/>
      <c r="P417" s="25"/>
    </row>
    <row r="418" spans="1:16" s="3" customFormat="1" ht="12" outlineLevel="1" x14ac:dyDescent="0.2">
      <c r="A418" s="12" t="s">
        <v>552</v>
      </c>
      <c r="B418" s="141" t="s">
        <v>319</v>
      </c>
      <c r="C418" s="142"/>
      <c r="D418" s="142"/>
      <c r="E418" s="142"/>
      <c r="F418" s="142"/>
      <c r="G418" s="142"/>
      <c r="H418" s="143"/>
      <c r="I418" s="13" t="s">
        <v>88</v>
      </c>
      <c r="J418" s="71"/>
      <c r="K418" s="72"/>
      <c r="L418" s="72">
        <f t="shared" si="60"/>
        <v>0</v>
      </c>
      <c r="M418" s="73" t="str">
        <f t="shared" si="62"/>
        <v/>
      </c>
      <c r="N418" s="26"/>
      <c r="O418" s="24"/>
      <c r="P418" s="25"/>
    </row>
    <row r="419" spans="1:16" s="3" customFormat="1" ht="12" outlineLevel="1" x14ac:dyDescent="0.2">
      <c r="A419" s="12" t="s">
        <v>553</v>
      </c>
      <c r="B419" s="141" t="s">
        <v>325</v>
      </c>
      <c r="C419" s="142"/>
      <c r="D419" s="142"/>
      <c r="E419" s="142"/>
      <c r="F419" s="142"/>
      <c r="G419" s="142"/>
      <c r="H419" s="143"/>
      <c r="I419" s="13" t="s">
        <v>88</v>
      </c>
      <c r="J419" s="71"/>
      <c r="K419" s="72"/>
      <c r="L419" s="72">
        <f t="shared" si="60"/>
        <v>0</v>
      </c>
      <c r="M419" s="73" t="str">
        <f t="shared" si="62"/>
        <v/>
      </c>
      <c r="N419" s="26"/>
      <c r="O419" s="24"/>
      <c r="P419" s="25"/>
    </row>
    <row r="420" spans="1:16" s="3" customFormat="1" ht="12" outlineLevel="1" x14ac:dyDescent="0.2">
      <c r="A420" s="12" t="s">
        <v>554</v>
      </c>
      <c r="B420" s="141" t="s">
        <v>327</v>
      </c>
      <c r="C420" s="142"/>
      <c r="D420" s="142"/>
      <c r="E420" s="142"/>
      <c r="F420" s="142"/>
      <c r="G420" s="142"/>
      <c r="H420" s="143"/>
      <c r="I420" s="13" t="s">
        <v>88</v>
      </c>
      <c r="J420" s="71"/>
      <c r="K420" s="72"/>
      <c r="L420" s="72">
        <f t="shared" si="60"/>
        <v>0</v>
      </c>
      <c r="M420" s="73" t="str">
        <f t="shared" si="62"/>
        <v/>
      </c>
      <c r="N420" s="26"/>
      <c r="O420" s="24"/>
      <c r="P420" s="25"/>
    </row>
    <row r="421" spans="1:16" s="3" customFormat="1" ht="24" customHeight="1" outlineLevel="1" x14ac:dyDescent="0.2">
      <c r="A421" s="12" t="s">
        <v>555</v>
      </c>
      <c r="B421" s="126" t="s">
        <v>330</v>
      </c>
      <c r="C421" s="127"/>
      <c r="D421" s="127"/>
      <c r="E421" s="127"/>
      <c r="F421" s="127"/>
      <c r="G421" s="127"/>
      <c r="H421" s="128"/>
      <c r="I421" s="13" t="s">
        <v>88</v>
      </c>
      <c r="J421" s="71">
        <v>0</v>
      </c>
      <c r="K421" s="72">
        <f t="shared" ref="K421" si="79">SUM(K422:K423)</f>
        <v>0</v>
      </c>
      <c r="L421" s="72">
        <f t="shared" si="60"/>
        <v>0</v>
      </c>
      <c r="M421" s="73" t="str">
        <f t="shared" si="62"/>
        <v/>
      </c>
      <c r="N421" s="26"/>
      <c r="O421" s="24"/>
      <c r="P421" s="25"/>
    </row>
    <row r="422" spans="1:16" s="3" customFormat="1" ht="12" outlineLevel="1" x14ac:dyDescent="0.2">
      <c r="A422" s="12" t="s">
        <v>556</v>
      </c>
      <c r="B422" s="132" t="s">
        <v>112</v>
      </c>
      <c r="C422" s="133"/>
      <c r="D422" s="133"/>
      <c r="E422" s="133"/>
      <c r="F422" s="133"/>
      <c r="G422" s="133"/>
      <c r="H422" s="134"/>
      <c r="I422" s="13" t="s">
        <v>88</v>
      </c>
      <c r="J422" s="71"/>
      <c r="K422" s="72"/>
      <c r="L422" s="72">
        <f t="shared" si="60"/>
        <v>0</v>
      </c>
      <c r="M422" s="73" t="str">
        <f t="shared" si="62"/>
        <v/>
      </c>
      <c r="N422" s="26"/>
      <c r="O422" s="24"/>
      <c r="P422" s="25"/>
    </row>
    <row r="423" spans="1:16" s="3" customFormat="1" ht="12" outlineLevel="1" x14ac:dyDescent="0.2">
      <c r="A423" s="12" t="s">
        <v>557</v>
      </c>
      <c r="B423" s="132" t="s">
        <v>114</v>
      </c>
      <c r="C423" s="133"/>
      <c r="D423" s="133"/>
      <c r="E423" s="133"/>
      <c r="F423" s="133"/>
      <c r="G423" s="133"/>
      <c r="H423" s="134"/>
      <c r="I423" s="13" t="s">
        <v>88</v>
      </c>
      <c r="J423" s="71"/>
      <c r="K423" s="72"/>
      <c r="L423" s="72">
        <f t="shared" si="60"/>
        <v>0</v>
      </c>
      <c r="M423" s="73" t="str">
        <f t="shared" si="62"/>
        <v/>
      </c>
      <c r="N423" s="26"/>
      <c r="O423" s="24"/>
      <c r="P423" s="25"/>
    </row>
    <row r="424" spans="1:16" s="3" customFormat="1" ht="12" outlineLevel="1" x14ac:dyDescent="0.2">
      <c r="A424" s="44" t="s">
        <v>99</v>
      </c>
      <c r="B424" s="135" t="s">
        <v>558</v>
      </c>
      <c r="C424" s="136"/>
      <c r="D424" s="136"/>
      <c r="E424" s="136"/>
      <c r="F424" s="136"/>
      <c r="G424" s="136"/>
      <c r="H424" s="137"/>
      <c r="I424" s="45" t="s">
        <v>88</v>
      </c>
      <c r="J424" s="71"/>
      <c r="K424" s="72"/>
      <c r="L424" s="72">
        <f t="shared" si="60"/>
        <v>0</v>
      </c>
      <c r="M424" s="73" t="str">
        <f t="shared" si="62"/>
        <v/>
      </c>
      <c r="N424" s="26"/>
      <c r="O424" s="24"/>
      <c r="P424" s="25"/>
    </row>
    <row r="425" spans="1:16" s="3" customFormat="1" ht="12" outlineLevel="1" x14ac:dyDescent="0.2">
      <c r="A425" s="44" t="s">
        <v>101</v>
      </c>
      <c r="B425" s="135" t="s">
        <v>559</v>
      </c>
      <c r="C425" s="136"/>
      <c r="D425" s="136"/>
      <c r="E425" s="136"/>
      <c r="F425" s="136"/>
      <c r="G425" s="136"/>
      <c r="H425" s="137"/>
      <c r="I425" s="45" t="s">
        <v>88</v>
      </c>
      <c r="J425" s="71">
        <f t="shared" ref="J425" si="80">SUM(J426:J427)</f>
        <v>0</v>
      </c>
      <c r="K425" s="72"/>
      <c r="L425" s="72">
        <f t="shared" si="60"/>
        <v>0</v>
      </c>
      <c r="M425" s="73" t="str">
        <f t="shared" si="62"/>
        <v/>
      </c>
      <c r="N425" s="26"/>
      <c r="O425" s="24"/>
      <c r="P425" s="25"/>
    </row>
    <row r="426" spans="1:16" s="3" customFormat="1" ht="12" outlineLevel="1" x14ac:dyDescent="0.2">
      <c r="A426" s="12" t="s">
        <v>560</v>
      </c>
      <c r="B426" s="111" t="s">
        <v>561</v>
      </c>
      <c r="C426" s="112"/>
      <c r="D426" s="112"/>
      <c r="E426" s="112"/>
      <c r="F426" s="112"/>
      <c r="G426" s="112"/>
      <c r="H426" s="113"/>
      <c r="I426" s="13" t="s">
        <v>88</v>
      </c>
      <c r="J426" s="71"/>
      <c r="K426" s="72"/>
      <c r="L426" s="72">
        <f t="shared" si="60"/>
        <v>0</v>
      </c>
      <c r="M426" s="73" t="str">
        <f t="shared" si="62"/>
        <v/>
      </c>
      <c r="N426" s="26"/>
      <c r="O426" s="24"/>
      <c r="P426" s="25"/>
    </row>
    <row r="427" spans="1:16" s="3" customFormat="1" ht="12" outlineLevel="1" x14ac:dyDescent="0.2">
      <c r="A427" s="12" t="s">
        <v>562</v>
      </c>
      <c r="B427" s="111" t="s">
        <v>563</v>
      </c>
      <c r="C427" s="112"/>
      <c r="D427" s="112"/>
      <c r="E427" s="112"/>
      <c r="F427" s="112"/>
      <c r="G427" s="112"/>
      <c r="H427" s="113"/>
      <c r="I427" s="13" t="s">
        <v>88</v>
      </c>
      <c r="J427" s="71"/>
      <c r="K427" s="72"/>
      <c r="L427" s="72">
        <f t="shared" si="60"/>
        <v>0</v>
      </c>
      <c r="M427" s="73" t="str">
        <f t="shared" si="62"/>
        <v/>
      </c>
      <c r="N427" s="26"/>
      <c r="O427" s="24"/>
      <c r="P427" s="25"/>
    </row>
    <row r="428" spans="1:16" s="3" customFormat="1" ht="12" outlineLevel="1" x14ac:dyDescent="0.2">
      <c r="A428" s="44" t="s">
        <v>117</v>
      </c>
      <c r="B428" s="138" t="s">
        <v>564</v>
      </c>
      <c r="C428" s="139"/>
      <c r="D428" s="139"/>
      <c r="E428" s="139"/>
      <c r="F428" s="139"/>
      <c r="G428" s="139"/>
      <c r="H428" s="140"/>
      <c r="I428" s="45" t="s">
        <v>88</v>
      </c>
      <c r="J428" s="71">
        <f t="shared" ref="J428" si="81">SUM(J429:J433,J438:J439)</f>
        <v>0</v>
      </c>
      <c r="K428" s="72"/>
      <c r="L428" s="72">
        <f t="shared" si="60"/>
        <v>0</v>
      </c>
      <c r="M428" s="73" t="str">
        <f t="shared" si="62"/>
        <v/>
      </c>
      <c r="N428" s="26"/>
      <c r="O428" s="24"/>
      <c r="P428" s="25"/>
    </row>
    <row r="429" spans="1:16" s="3" customFormat="1" ht="12" outlineLevel="1" x14ac:dyDescent="0.2">
      <c r="A429" s="44" t="s">
        <v>119</v>
      </c>
      <c r="B429" s="135" t="s">
        <v>565</v>
      </c>
      <c r="C429" s="136"/>
      <c r="D429" s="136"/>
      <c r="E429" s="136"/>
      <c r="F429" s="136"/>
      <c r="G429" s="136"/>
      <c r="H429" s="137"/>
      <c r="I429" s="45" t="s">
        <v>88</v>
      </c>
      <c r="J429" s="71">
        <v>0</v>
      </c>
      <c r="K429" s="72"/>
      <c r="L429" s="72">
        <f t="shared" si="60"/>
        <v>0</v>
      </c>
      <c r="M429" s="73" t="str">
        <f t="shared" si="62"/>
        <v/>
      </c>
      <c r="N429" s="26"/>
      <c r="O429" s="24"/>
      <c r="P429" s="25"/>
    </row>
    <row r="430" spans="1:16" s="3" customFormat="1" ht="12" outlineLevel="1" x14ac:dyDescent="0.2">
      <c r="A430" s="12" t="s">
        <v>123</v>
      </c>
      <c r="B430" s="123" t="s">
        <v>566</v>
      </c>
      <c r="C430" s="124"/>
      <c r="D430" s="124"/>
      <c r="E430" s="124"/>
      <c r="F430" s="124"/>
      <c r="G430" s="124"/>
      <c r="H430" s="125"/>
      <c r="I430" s="13" t="s">
        <v>88</v>
      </c>
      <c r="J430" s="71"/>
      <c r="K430" s="72"/>
      <c r="L430" s="72">
        <f t="shared" si="60"/>
        <v>0</v>
      </c>
      <c r="M430" s="73" t="str">
        <f t="shared" si="62"/>
        <v/>
      </c>
      <c r="N430" s="26"/>
      <c r="O430" s="24"/>
      <c r="P430" s="25"/>
    </row>
    <row r="431" spans="1:16" s="3" customFormat="1" ht="12" outlineLevel="1" x14ac:dyDescent="0.2">
      <c r="A431" s="12" t="s">
        <v>124</v>
      </c>
      <c r="B431" s="123" t="s">
        <v>567</v>
      </c>
      <c r="C431" s="124"/>
      <c r="D431" s="124"/>
      <c r="E431" s="124"/>
      <c r="F431" s="124"/>
      <c r="G431" s="124"/>
      <c r="H431" s="125"/>
      <c r="I431" s="13" t="s">
        <v>88</v>
      </c>
      <c r="J431" s="71"/>
      <c r="K431" s="72"/>
      <c r="L431" s="72">
        <f t="shared" si="60"/>
        <v>0</v>
      </c>
      <c r="M431" s="73" t="str">
        <f t="shared" si="62"/>
        <v/>
      </c>
      <c r="N431" s="26"/>
      <c r="O431" s="24"/>
      <c r="P431" s="25"/>
    </row>
    <row r="432" spans="1:16" s="3" customFormat="1" ht="12" outlineLevel="1" x14ac:dyDescent="0.2">
      <c r="A432" s="12" t="s">
        <v>125</v>
      </c>
      <c r="B432" s="123" t="s">
        <v>568</v>
      </c>
      <c r="C432" s="124"/>
      <c r="D432" s="124"/>
      <c r="E432" s="124"/>
      <c r="F432" s="124"/>
      <c r="G432" s="124"/>
      <c r="H432" s="125"/>
      <c r="I432" s="13" t="s">
        <v>88</v>
      </c>
      <c r="J432" s="71"/>
      <c r="K432" s="72"/>
      <c r="L432" s="72">
        <f t="shared" si="60"/>
        <v>0</v>
      </c>
      <c r="M432" s="73" t="str">
        <f t="shared" si="62"/>
        <v/>
      </c>
      <c r="N432" s="26"/>
      <c r="O432" s="24"/>
      <c r="P432" s="25"/>
    </row>
    <row r="433" spans="1:16" s="3" customFormat="1" ht="12" outlineLevel="1" x14ac:dyDescent="0.2">
      <c r="A433" s="12" t="s">
        <v>126</v>
      </c>
      <c r="B433" s="123" t="s">
        <v>569</v>
      </c>
      <c r="C433" s="124"/>
      <c r="D433" s="124"/>
      <c r="E433" s="124"/>
      <c r="F433" s="124"/>
      <c r="G433" s="124"/>
      <c r="H433" s="125"/>
      <c r="I433" s="13" t="s">
        <v>88</v>
      </c>
      <c r="J433" s="71">
        <f t="shared" ref="J433" si="82">SUM(J434,J436)</f>
        <v>0</v>
      </c>
      <c r="K433" s="72"/>
      <c r="L433" s="72">
        <f t="shared" si="60"/>
        <v>0</v>
      </c>
      <c r="M433" s="73" t="str">
        <f t="shared" si="62"/>
        <v/>
      </c>
      <c r="N433" s="26"/>
      <c r="O433" s="24"/>
      <c r="P433" s="25"/>
    </row>
    <row r="434" spans="1:16" s="3" customFormat="1" ht="12" outlineLevel="1" x14ac:dyDescent="0.2">
      <c r="A434" s="12" t="s">
        <v>166</v>
      </c>
      <c r="B434" s="111" t="s">
        <v>570</v>
      </c>
      <c r="C434" s="112"/>
      <c r="D434" s="112"/>
      <c r="E434" s="112"/>
      <c r="F434" s="112"/>
      <c r="G434" s="112"/>
      <c r="H434" s="113"/>
      <c r="I434" s="13" t="s">
        <v>88</v>
      </c>
      <c r="J434" s="71"/>
      <c r="K434" s="72"/>
      <c r="L434" s="72">
        <f t="shared" ref="L434:L448" si="83">K434-J434</f>
        <v>0</v>
      </c>
      <c r="M434" s="73" t="str">
        <f t="shared" si="62"/>
        <v/>
      </c>
      <c r="N434" s="26"/>
      <c r="O434" s="24"/>
      <c r="P434" s="25"/>
    </row>
    <row r="435" spans="1:16" s="3" customFormat="1" ht="24" customHeight="1" outlineLevel="1" x14ac:dyDescent="0.2">
      <c r="A435" s="12" t="s">
        <v>571</v>
      </c>
      <c r="B435" s="126" t="s">
        <v>572</v>
      </c>
      <c r="C435" s="127"/>
      <c r="D435" s="127"/>
      <c r="E435" s="127"/>
      <c r="F435" s="127"/>
      <c r="G435" s="127"/>
      <c r="H435" s="128"/>
      <c r="I435" s="13" t="s">
        <v>88</v>
      </c>
      <c r="J435" s="71"/>
      <c r="K435" s="72"/>
      <c r="L435" s="72">
        <f t="shared" si="83"/>
        <v>0</v>
      </c>
      <c r="M435" s="73" t="str">
        <f t="shared" ref="M435:M448" si="84">IFERROR(K435/J435,"")</f>
        <v/>
      </c>
      <c r="N435" s="26"/>
      <c r="O435" s="24"/>
      <c r="P435" s="25"/>
    </row>
    <row r="436" spans="1:16" s="3" customFormat="1" ht="12" outlineLevel="1" x14ac:dyDescent="0.2">
      <c r="A436" s="12" t="s">
        <v>168</v>
      </c>
      <c r="B436" s="111" t="s">
        <v>573</v>
      </c>
      <c r="C436" s="112"/>
      <c r="D436" s="112"/>
      <c r="E436" s="112"/>
      <c r="F436" s="112"/>
      <c r="G436" s="112"/>
      <c r="H436" s="113"/>
      <c r="I436" s="13" t="s">
        <v>88</v>
      </c>
      <c r="J436" s="71"/>
      <c r="K436" s="72"/>
      <c r="L436" s="72">
        <f t="shared" si="83"/>
        <v>0</v>
      </c>
      <c r="M436" s="73" t="str">
        <f t="shared" si="84"/>
        <v/>
      </c>
      <c r="N436" s="26"/>
      <c r="O436" s="24"/>
      <c r="P436" s="25"/>
    </row>
    <row r="437" spans="1:16" s="3" customFormat="1" ht="24" customHeight="1" outlineLevel="1" x14ac:dyDescent="0.2">
      <c r="A437" s="12" t="s">
        <v>574</v>
      </c>
      <c r="B437" s="126" t="s">
        <v>575</v>
      </c>
      <c r="C437" s="127"/>
      <c r="D437" s="127"/>
      <c r="E437" s="127"/>
      <c r="F437" s="127"/>
      <c r="G437" s="127"/>
      <c r="H437" s="128"/>
      <c r="I437" s="13" t="s">
        <v>88</v>
      </c>
      <c r="J437" s="71"/>
      <c r="K437" s="72"/>
      <c r="L437" s="72">
        <f t="shared" si="83"/>
        <v>0</v>
      </c>
      <c r="M437" s="73" t="str">
        <f t="shared" si="84"/>
        <v/>
      </c>
      <c r="N437" s="26"/>
      <c r="O437" s="24"/>
      <c r="P437" s="25"/>
    </row>
    <row r="438" spans="1:16" s="3" customFormat="1" ht="12" outlineLevel="1" x14ac:dyDescent="0.2">
      <c r="A438" s="12" t="s">
        <v>127</v>
      </c>
      <c r="B438" s="123" t="s">
        <v>576</v>
      </c>
      <c r="C438" s="124"/>
      <c r="D438" s="124"/>
      <c r="E438" s="124"/>
      <c r="F438" s="124"/>
      <c r="G438" s="124"/>
      <c r="H438" s="125"/>
      <c r="I438" s="13" t="s">
        <v>88</v>
      </c>
      <c r="J438" s="71"/>
      <c r="K438" s="72"/>
      <c r="L438" s="72">
        <f t="shared" si="83"/>
        <v>0</v>
      </c>
      <c r="M438" s="73" t="str">
        <f t="shared" si="84"/>
        <v/>
      </c>
      <c r="N438" s="26"/>
      <c r="O438" s="24"/>
      <c r="P438" s="25"/>
    </row>
    <row r="439" spans="1:16" s="3" customFormat="1" ht="12" outlineLevel="1" x14ac:dyDescent="0.2">
      <c r="A439" s="12" t="s">
        <v>128</v>
      </c>
      <c r="B439" s="123" t="s">
        <v>577</v>
      </c>
      <c r="C439" s="124"/>
      <c r="D439" s="124"/>
      <c r="E439" s="124"/>
      <c r="F439" s="124"/>
      <c r="G439" s="124"/>
      <c r="H439" s="125"/>
      <c r="I439" s="13" t="s">
        <v>88</v>
      </c>
      <c r="J439" s="71"/>
      <c r="K439" s="72"/>
      <c r="L439" s="72">
        <f t="shared" si="83"/>
        <v>0</v>
      </c>
      <c r="M439" s="73" t="str">
        <f t="shared" si="84"/>
        <v/>
      </c>
      <c r="N439" s="26"/>
      <c r="O439" s="24"/>
      <c r="P439" s="25"/>
    </row>
    <row r="440" spans="1:16" s="3" customFormat="1" ht="12" outlineLevel="1" x14ac:dyDescent="0.2">
      <c r="A440" s="28" t="s">
        <v>186</v>
      </c>
      <c r="B440" s="129" t="s">
        <v>179</v>
      </c>
      <c r="C440" s="130"/>
      <c r="D440" s="130"/>
      <c r="E440" s="130"/>
      <c r="F440" s="130"/>
      <c r="G440" s="130"/>
      <c r="H440" s="131"/>
      <c r="I440" s="29" t="s">
        <v>299</v>
      </c>
      <c r="J440" s="104"/>
      <c r="K440" s="74"/>
      <c r="L440" s="74">
        <f t="shared" si="83"/>
        <v>0</v>
      </c>
      <c r="M440" s="75" t="str">
        <f t="shared" si="84"/>
        <v/>
      </c>
      <c r="N440" s="32"/>
      <c r="O440" s="24"/>
      <c r="P440" s="25"/>
    </row>
    <row r="441" spans="1:16" s="3" customFormat="1" ht="36" customHeight="1" outlineLevel="1" x14ac:dyDescent="0.2">
      <c r="A441" s="44" t="s">
        <v>188</v>
      </c>
      <c r="B441" s="108" t="s">
        <v>578</v>
      </c>
      <c r="C441" s="109"/>
      <c r="D441" s="109"/>
      <c r="E441" s="109"/>
      <c r="F441" s="109"/>
      <c r="G441" s="109"/>
      <c r="H441" s="110"/>
      <c r="I441" s="45" t="s">
        <v>88</v>
      </c>
      <c r="J441" s="71">
        <f t="shared" ref="J441" si="85">SUM(J442:J444)</f>
        <v>0</v>
      </c>
      <c r="K441" s="72">
        <v>0</v>
      </c>
      <c r="L441" s="72">
        <f t="shared" si="83"/>
        <v>0</v>
      </c>
      <c r="M441" s="73" t="str">
        <f t="shared" si="84"/>
        <v/>
      </c>
      <c r="N441" s="26"/>
      <c r="O441" s="24"/>
      <c r="P441" s="25"/>
    </row>
    <row r="442" spans="1:16" s="3" customFormat="1" ht="12" outlineLevel="1" x14ac:dyDescent="0.2">
      <c r="A442" s="12" t="s">
        <v>189</v>
      </c>
      <c r="B442" s="111" t="s">
        <v>579</v>
      </c>
      <c r="C442" s="112"/>
      <c r="D442" s="112"/>
      <c r="E442" s="112"/>
      <c r="F442" s="112"/>
      <c r="G442" s="112"/>
      <c r="H442" s="113"/>
      <c r="I442" s="13" t="s">
        <v>88</v>
      </c>
      <c r="J442" s="71">
        <v>0</v>
      </c>
      <c r="K442" s="72">
        <v>0</v>
      </c>
      <c r="L442" s="72">
        <f t="shared" si="83"/>
        <v>0</v>
      </c>
      <c r="M442" s="73" t="str">
        <f t="shared" si="84"/>
        <v/>
      </c>
      <c r="N442" s="26"/>
      <c r="O442" s="24"/>
      <c r="P442" s="25"/>
    </row>
    <row r="443" spans="1:16" s="3" customFormat="1" ht="24" customHeight="1" outlineLevel="1" x14ac:dyDescent="0.2">
      <c r="A443" s="12" t="s">
        <v>190</v>
      </c>
      <c r="B443" s="114" t="s">
        <v>580</v>
      </c>
      <c r="C443" s="115"/>
      <c r="D443" s="115"/>
      <c r="E443" s="115"/>
      <c r="F443" s="115"/>
      <c r="G443" s="115"/>
      <c r="H443" s="116"/>
      <c r="I443" s="13" t="s">
        <v>88</v>
      </c>
      <c r="J443" s="71"/>
      <c r="K443" s="72"/>
      <c r="L443" s="72">
        <f t="shared" si="83"/>
        <v>0</v>
      </c>
      <c r="M443" s="73" t="str">
        <f t="shared" si="84"/>
        <v/>
      </c>
      <c r="N443" s="26"/>
      <c r="O443" s="24"/>
      <c r="P443" s="25"/>
    </row>
    <row r="444" spans="1:16" s="3" customFormat="1" ht="12" outlineLevel="1" x14ac:dyDescent="0.2">
      <c r="A444" s="12" t="s">
        <v>191</v>
      </c>
      <c r="B444" s="111" t="s">
        <v>581</v>
      </c>
      <c r="C444" s="112"/>
      <c r="D444" s="112"/>
      <c r="E444" s="112"/>
      <c r="F444" s="112"/>
      <c r="G444" s="112"/>
      <c r="H444" s="113"/>
      <c r="I444" s="13" t="s">
        <v>88</v>
      </c>
      <c r="J444" s="71"/>
      <c r="K444" s="72"/>
      <c r="L444" s="72">
        <f t="shared" si="83"/>
        <v>0</v>
      </c>
      <c r="M444" s="73" t="str">
        <f t="shared" si="84"/>
        <v/>
      </c>
      <c r="N444" s="26"/>
      <c r="O444" s="24"/>
      <c r="P444" s="25"/>
    </row>
    <row r="445" spans="1:16" s="3" customFormat="1" ht="24" customHeight="1" outlineLevel="1" x14ac:dyDescent="0.2">
      <c r="A445" s="34" t="s">
        <v>192</v>
      </c>
      <c r="B445" s="117" t="s">
        <v>741</v>
      </c>
      <c r="C445" s="118"/>
      <c r="D445" s="118"/>
      <c r="E445" s="118"/>
      <c r="F445" s="118"/>
      <c r="G445" s="118"/>
      <c r="H445" s="119"/>
      <c r="I445" s="35" t="s">
        <v>299</v>
      </c>
      <c r="J445" s="105">
        <f t="shared" ref="J445" si="86">SUM(J446:J448)</f>
        <v>0</v>
      </c>
      <c r="K445" s="77">
        <f>SUM(K446:K448)</f>
        <v>0</v>
      </c>
      <c r="L445" s="77">
        <f t="shared" si="83"/>
        <v>0</v>
      </c>
      <c r="M445" s="78" t="str">
        <f t="shared" si="84"/>
        <v/>
      </c>
      <c r="N445" s="32"/>
      <c r="O445" s="24"/>
      <c r="P445" s="25"/>
    </row>
    <row r="446" spans="1:16" s="3" customFormat="1" ht="12" outlineLevel="1" x14ac:dyDescent="0.2">
      <c r="A446" s="12" t="s">
        <v>582</v>
      </c>
      <c r="B446" s="111" t="s">
        <v>583</v>
      </c>
      <c r="C446" s="112"/>
      <c r="D446" s="112"/>
      <c r="E446" s="112"/>
      <c r="F446" s="112"/>
      <c r="G446" s="112"/>
      <c r="H446" s="113"/>
      <c r="I446" s="13" t="s">
        <v>88</v>
      </c>
      <c r="J446" s="71">
        <v>0</v>
      </c>
      <c r="K446" s="72">
        <v>0</v>
      </c>
      <c r="L446" s="72">
        <f t="shared" si="83"/>
        <v>0</v>
      </c>
      <c r="M446" s="73" t="str">
        <f t="shared" si="84"/>
        <v/>
      </c>
      <c r="N446" s="26"/>
      <c r="O446" s="24"/>
      <c r="P446" s="25"/>
    </row>
    <row r="447" spans="1:16" s="3" customFormat="1" ht="12" outlineLevel="1" x14ac:dyDescent="0.2">
      <c r="A447" s="12" t="s">
        <v>584</v>
      </c>
      <c r="B447" s="111" t="s">
        <v>585</v>
      </c>
      <c r="C447" s="112"/>
      <c r="D447" s="112"/>
      <c r="E447" s="112"/>
      <c r="F447" s="112"/>
      <c r="G447" s="112"/>
      <c r="H447" s="113"/>
      <c r="I447" s="13" t="s">
        <v>88</v>
      </c>
      <c r="J447" s="71">
        <v>0</v>
      </c>
      <c r="K447" s="72">
        <v>0</v>
      </c>
      <c r="L447" s="72">
        <f t="shared" si="83"/>
        <v>0</v>
      </c>
      <c r="M447" s="73" t="str">
        <f t="shared" si="84"/>
        <v/>
      </c>
      <c r="N447" s="26"/>
      <c r="O447" s="24"/>
      <c r="P447" s="25"/>
    </row>
    <row r="448" spans="1:16" s="3" customFormat="1" ht="12.75" outlineLevel="1" thickBot="1" x14ac:dyDescent="0.25">
      <c r="A448" s="14" t="s">
        <v>586</v>
      </c>
      <c r="B448" s="120" t="s">
        <v>587</v>
      </c>
      <c r="C448" s="121"/>
      <c r="D448" s="121"/>
      <c r="E448" s="121"/>
      <c r="F448" s="121"/>
      <c r="G448" s="121"/>
      <c r="H448" s="122"/>
      <c r="I448" s="15" t="s">
        <v>88</v>
      </c>
      <c r="J448" s="79">
        <f t="shared" ref="J448" si="87">J429</f>
        <v>0</v>
      </c>
      <c r="K448" s="80">
        <v>0</v>
      </c>
      <c r="L448" s="80">
        <f t="shared" si="83"/>
        <v>0</v>
      </c>
      <c r="M448" s="81" t="str">
        <f t="shared" si="84"/>
        <v/>
      </c>
      <c r="N448" s="36"/>
      <c r="O448" s="24"/>
      <c r="P448" s="25"/>
    </row>
    <row r="449" spans="1:15" x14ac:dyDescent="0.25">
      <c r="A449" s="16"/>
      <c r="B449" s="16"/>
      <c r="L449" s="61"/>
      <c r="M449" s="61"/>
      <c r="N449" s="18"/>
      <c r="O449" s="40"/>
    </row>
    <row r="450" spans="1:15" s="2" customFormat="1" ht="11.25" x14ac:dyDescent="0.2">
      <c r="A450" s="2" t="s">
        <v>588</v>
      </c>
      <c r="J450" s="59"/>
      <c r="K450" s="59"/>
      <c r="L450" s="62"/>
      <c r="M450" s="62"/>
      <c r="N450" s="19"/>
      <c r="O450" s="52"/>
    </row>
    <row r="451" spans="1:15" s="2" customFormat="1" ht="11.25" x14ac:dyDescent="0.2">
      <c r="A451" s="5" t="s">
        <v>589</v>
      </c>
      <c r="J451" s="59"/>
      <c r="K451" s="59"/>
      <c r="L451" s="62"/>
      <c r="M451" s="62"/>
      <c r="N451" s="19"/>
      <c r="O451" s="52"/>
    </row>
    <row r="452" spans="1:15" s="2" customFormat="1" ht="11.25" x14ac:dyDescent="0.2">
      <c r="A452" s="5" t="s">
        <v>590</v>
      </c>
      <c r="J452" s="59"/>
      <c r="K452" s="59"/>
      <c r="L452" s="62"/>
      <c r="M452" s="62"/>
      <c r="N452" s="19"/>
      <c r="O452" s="52"/>
    </row>
    <row r="453" spans="1:15" s="2" customFormat="1" ht="11.25" x14ac:dyDescent="0.2">
      <c r="A453" s="5" t="s">
        <v>591</v>
      </c>
      <c r="J453" s="59"/>
      <c r="K453" s="59"/>
      <c r="L453" s="62"/>
      <c r="M453" s="62"/>
      <c r="N453" s="19"/>
      <c r="O453" s="52"/>
    </row>
    <row r="454" spans="1:15" s="2" customFormat="1" ht="11.25" x14ac:dyDescent="0.2">
      <c r="A454" s="5" t="s">
        <v>742</v>
      </c>
      <c r="J454" s="59"/>
      <c r="K454" s="59"/>
      <c r="L454" s="62"/>
      <c r="M454" s="62"/>
      <c r="N454" s="19"/>
      <c r="O454" s="52"/>
    </row>
    <row r="455" spans="1:15" s="2" customFormat="1" ht="11.25" x14ac:dyDescent="0.2">
      <c r="A455" s="5" t="s">
        <v>743</v>
      </c>
      <c r="J455" s="59"/>
      <c r="K455" s="59"/>
      <c r="L455" s="62"/>
      <c r="M455" s="62"/>
      <c r="N455" s="19"/>
      <c r="O455" s="52"/>
    </row>
    <row r="456" spans="1:15" s="2" customFormat="1" ht="11.25" x14ac:dyDescent="0.2">
      <c r="A456" s="5" t="s">
        <v>592</v>
      </c>
      <c r="J456" s="59"/>
      <c r="K456" s="59"/>
      <c r="L456" s="62"/>
      <c r="M456" s="62"/>
      <c r="N456" s="19"/>
      <c r="O456" s="52"/>
    </row>
  </sheetData>
  <autoFilter ref="A19:N448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47">
    <mergeCell ref="A366:N366"/>
    <mergeCell ref="A367:A368"/>
    <mergeCell ref="B367:H368"/>
    <mergeCell ref="I367:I368"/>
    <mergeCell ref="J367:K367"/>
    <mergeCell ref="L367:M367"/>
    <mergeCell ref="B363:H363"/>
    <mergeCell ref="B364:H364"/>
    <mergeCell ref="B357:H357"/>
    <mergeCell ref="B358:H358"/>
    <mergeCell ref="B359:H359"/>
    <mergeCell ref="B360:H360"/>
    <mergeCell ref="B361:H361"/>
    <mergeCell ref="B362:H362"/>
    <mergeCell ref="B365:H365"/>
    <mergeCell ref="N367:N36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A316:N316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2:H292"/>
    <mergeCell ref="B293:H293"/>
    <mergeCell ref="B294:H294"/>
    <mergeCell ref="B295:H295"/>
    <mergeCell ref="B296:H296"/>
    <mergeCell ref="B285:H285"/>
    <mergeCell ref="B287:H287"/>
    <mergeCell ref="B288:H288"/>
    <mergeCell ref="B289:H289"/>
    <mergeCell ref="B290:H290"/>
    <mergeCell ref="B286:H286"/>
    <mergeCell ref="B277:H277"/>
    <mergeCell ref="B278:H278"/>
    <mergeCell ref="B279:H279"/>
    <mergeCell ref="B280:H280"/>
    <mergeCell ref="B281:H281"/>
    <mergeCell ref="B282:H282"/>
    <mergeCell ref="B283:H283"/>
    <mergeCell ref="B284:H284"/>
    <mergeCell ref="B291:H291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3:H233"/>
    <mergeCell ref="B234:H234"/>
    <mergeCell ref="B232:H232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A164:N164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369:H369"/>
    <mergeCell ref="A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19:H419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32:H432"/>
    <mergeCell ref="B433:H433"/>
    <mergeCell ref="B434:H434"/>
    <mergeCell ref="B435:H435"/>
    <mergeCell ref="B436:H436"/>
    <mergeCell ref="B437:H437"/>
    <mergeCell ref="B438:H438"/>
    <mergeCell ref="B439:H439"/>
    <mergeCell ref="B440:H440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9</vt:lpstr>
      <vt:lpstr>'1'!Область_печати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2018-07-23T11:07:56Z</cp:lastPrinted>
  <dcterms:created xsi:type="dcterms:W3CDTF">2011-01-11T10:25:48Z</dcterms:created>
  <dcterms:modified xsi:type="dcterms:W3CDTF">2022-04-01T09:28:30Z</dcterms:modified>
</cp:coreProperties>
</file>